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DieseArbeitsmappe" autoCompressPictures="0"/>
  <bookViews>
    <workbookView xWindow="0" yWindow="0" windowWidth="25600" windowHeight="15520"/>
  </bookViews>
  <sheets>
    <sheet name="ProfitLoss" sheetId="19" r:id="rId1"/>
  </sheets>
  <definedNames>
    <definedName name="_Fill" localSheetId="0" hidden="1">#REF!</definedName>
    <definedName name="_Fill" hidden="1">#REF!</definedName>
    <definedName name="_xlnm.Print_Area" localSheetId="0">ProfitLoss!$A$1:$AL$45</definedName>
    <definedName name="Trigger">ProfitLoss!$AQ$7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6" i="19" l="1"/>
  <c r="AH15" i="19"/>
  <c r="AH14" i="19"/>
  <c r="AH13" i="19"/>
  <c r="X12" i="19"/>
  <c r="X16" i="19"/>
  <c r="X17" i="19"/>
  <c r="X26" i="19"/>
  <c r="X37" i="19"/>
  <c r="X38" i="19"/>
  <c r="X39" i="19"/>
  <c r="X41" i="19"/>
  <c r="X43" i="19"/>
  <c r="X45" i="19"/>
  <c r="F17" i="19"/>
  <c r="D17" i="19"/>
  <c r="F16" i="19"/>
  <c r="D16" i="19"/>
  <c r="F26" i="19"/>
  <c r="F37" i="19"/>
  <c r="F38" i="19"/>
  <c r="F39" i="19"/>
  <c r="F41" i="19"/>
  <c r="F43" i="19"/>
  <c r="F45" i="19"/>
  <c r="F12" i="19"/>
  <c r="D39" i="19"/>
  <c r="D41" i="19"/>
  <c r="D43" i="19"/>
  <c r="D45" i="19"/>
  <c r="D38" i="19"/>
  <c r="D37" i="19"/>
  <c r="D26" i="19"/>
  <c r="D12" i="19"/>
  <c r="AD46" i="19"/>
  <c r="AH44" i="19"/>
  <c r="AB44" i="19"/>
  <c r="P44" i="19"/>
  <c r="H44" i="19"/>
  <c r="AB42" i="19"/>
  <c r="P42" i="19"/>
  <c r="H42" i="19"/>
  <c r="AB40" i="19"/>
  <c r="P40" i="19"/>
  <c r="H40" i="19"/>
  <c r="AB36" i="19"/>
  <c r="P36" i="19"/>
  <c r="H36" i="19"/>
  <c r="AB35" i="19"/>
  <c r="H35" i="19"/>
  <c r="AB34" i="19"/>
  <c r="P34" i="19"/>
  <c r="H34" i="19"/>
  <c r="AB33" i="19"/>
  <c r="P33" i="19"/>
  <c r="H33" i="19"/>
  <c r="AB32" i="19"/>
  <c r="P32" i="19"/>
  <c r="H32" i="19"/>
  <c r="AB30" i="19"/>
  <c r="P30" i="19"/>
  <c r="H30" i="19"/>
  <c r="AB29" i="19"/>
  <c r="P29" i="19"/>
  <c r="H29" i="19"/>
  <c r="AB28" i="19"/>
  <c r="P28" i="19"/>
  <c r="H28" i="19"/>
  <c r="AB25" i="19"/>
  <c r="P25" i="19"/>
  <c r="H25" i="19"/>
  <c r="AB24" i="19"/>
  <c r="P24" i="19"/>
  <c r="H24" i="19"/>
  <c r="AB23" i="19"/>
  <c r="P23" i="19"/>
  <c r="H23" i="19"/>
  <c r="AB22" i="19"/>
  <c r="P22" i="19"/>
  <c r="H22" i="19"/>
  <c r="AB21" i="19"/>
  <c r="P21" i="19"/>
  <c r="H21" i="19"/>
  <c r="AB18" i="19"/>
  <c r="P18" i="19"/>
  <c r="H18" i="19"/>
  <c r="AB15" i="19"/>
  <c r="P15" i="19"/>
  <c r="H15" i="19"/>
  <c r="AB14" i="19"/>
  <c r="P14" i="19"/>
  <c r="H14" i="19"/>
  <c r="AB16" i="19"/>
  <c r="H16" i="19"/>
  <c r="AB11" i="19"/>
  <c r="P11" i="19"/>
  <c r="H11" i="19"/>
  <c r="AB10" i="19"/>
  <c r="P10" i="19"/>
  <c r="H10" i="19"/>
  <c r="AB9" i="19"/>
  <c r="P9" i="19"/>
  <c r="H9" i="19"/>
  <c r="AB8" i="19"/>
  <c r="P8" i="19"/>
  <c r="H8" i="19"/>
  <c r="AH8" i="19"/>
  <c r="AI8" i="19"/>
  <c r="AK8" i="19"/>
  <c r="AH9" i="19"/>
  <c r="AH10" i="19"/>
  <c r="AI10" i="19"/>
  <c r="AK10" i="19"/>
  <c r="AH11" i="19"/>
  <c r="AI14" i="19"/>
  <c r="AK14" i="19"/>
  <c r="AH18" i="19"/>
  <c r="AI18" i="19"/>
  <c r="AK18" i="19"/>
  <c r="AH21" i="19"/>
  <c r="AH22" i="19"/>
  <c r="AI22" i="19"/>
  <c r="AK22" i="19"/>
  <c r="AH23" i="19"/>
  <c r="AH24" i="19"/>
  <c r="AI24" i="19"/>
  <c r="AK24" i="19"/>
  <c r="AH25" i="19"/>
  <c r="AH28" i="19"/>
  <c r="AI28" i="19"/>
  <c r="AK28" i="19"/>
  <c r="AH29" i="19"/>
  <c r="AH30" i="19"/>
  <c r="AI30" i="19"/>
  <c r="AK30" i="19"/>
  <c r="AH32" i="19"/>
  <c r="AH33" i="19"/>
  <c r="AI33" i="19"/>
  <c r="AK33" i="19"/>
  <c r="AH34" i="19"/>
  <c r="AH35" i="19"/>
  <c r="AJ35" i="19"/>
  <c r="AL35" i="19"/>
  <c r="AH36" i="19"/>
  <c r="AH40" i="19"/>
  <c r="AJ40" i="19"/>
  <c r="AL40" i="19"/>
  <c r="AH42" i="19"/>
  <c r="H12" i="19"/>
  <c r="P12" i="19"/>
  <c r="AB12" i="19"/>
  <c r="AH12" i="19"/>
  <c r="M8" i="19"/>
  <c r="O8" i="19"/>
  <c r="L8" i="19"/>
  <c r="N8" i="19"/>
  <c r="I8" i="19"/>
  <c r="R8" i="19"/>
  <c r="U8" i="19"/>
  <c r="Q8" i="19"/>
  <c r="AD8" i="19"/>
  <c r="AF8" i="19"/>
  <c r="AC8" i="19"/>
  <c r="AE8" i="19"/>
  <c r="M9" i="19"/>
  <c r="O9" i="19"/>
  <c r="L9" i="19"/>
  <c r="N9" i="19"/>
  <c r="I9" i="19"/>
  <c r="R9" i="19"/>
  <c r="U9" i="19"/>
  <c r="Q9" i="19"/>
  <c r="AD9" i="19"/>
  <c r="AF9" i="19"/>
  <c r="AC9" i="19"/>
  <c r="AE9" i="19"/>
  <c r="AJ9" i="19"/>
  <c r="AL9" i="19"/>
  <c r="AI9" i="19"/>
  <c r="AK9" i="19"/>
  <c r="M10" i="19"/>
  <c r="O10" i="19"/>
  <c r="L10" i="19"/>
  <c r="N10" i="19"/>
  <c r="I10" i="19"/>
  <c r="R10" i="19"/>
  <c r="U10" i="19"/>
  <c r="Q10" i="19"/>
  <c r="AD10" i="19"/>
  <c r="AF10" i="19"/>
  <c r="AC10" i="19"/>
  <c r="AE10" i="19"/>
  <c r="AJ10" i="19"/>
  <c r="AL10" i="19"/>
  <c r="M11" i="19"/>
  <c r="O11" i="19"/>
  <c r="L11" i="19"/>
  <c r="N11" i="19"/>
  <c r="I11" i="19"/>
  <c r="R11" i="19"/>
  <c r="U11" i="19"/>
  <c r="Q11" i="19"/>
  <c r="AD11" i="19"/>
  <c r="AF11" i="19"/>
  <c r="AC11" i="19"/>
  <c r="AE11" i="19"/>
  <c r="AJ11" i="19"/>
  <c r="AL11" i="19"/>
  <c r="AI11" i="19"/>
  <c r="AK11" i="19"/>
  <c r="M16" i="19"/>
  <c r="O16" i="19"/>
  <c r="L16" i="19"/>
  <c r="N16" i="19"/>
  <c r="I16" i="19"/>
  <c r="P16" i="19"/>
  <c r="AD16" i="19"/>
  <c r="AF16" i="19"/>
  <c r="AC16" i="19"/>
  <c r="AE16" i="19"/>
  <c r="M14" i="19"/>
  <c r="O14" i="19"/>
  <c r="L14" i="19"/>
  <c r="N14" i="19"/>
  <c r="I14" i="19"/>
  <c r="R14" i="19"/>
  <c r="U14" i="19"/>
  <c r="Q14" i="19"/>
  <c r="AD14" i="19"/>
  <c r="AF14" i="19"/>
  <c r="AC14" i="19"/>
  <c r="AE14" i="19"/>
  <c r="AJ14" i="19"/>
  <c r="AL14" i="19"/>
  <c r="M15" i="19"/>
  <c r="O15" i="19"/>
  <c r="L15" i="19"/>
  <c r="N15" i="19"/>
  <c r="I15" i="19"/>
  <c r="R15" i="19"/>
  <c r="U15" i="19"/>
  <c r="Q15" i="19"/>
  <c r="AD15" i="19"/>
  <c r="AF15" i="19"/>
  <c r="AC15" i="19"/>
  <c r="AE15" i="19"/>
  <c r="AJ15" i="19"/>
  <c r="AL15" i="19"/>
  <c r="AI15" i="19"/>
  <c r="AK15" i="19"/>
  <c r="M18" i="19"/>
  <c r="O18" i="19"/>
  <c r="L18" i="19"/>
  <c r="N18" i="19"/>
  <c r="I18" i="19"/>
  <c r="R18" i="19"/>
  <c r="U18" i="19"/>
  <c r="Q18" i="19"/>
  <c r="AD18" i="19"/>
  <c r="AF18" i="19"/>
  <c r="AC18" i="19"/>
  <c r="AE18" i="19"/>
  <c r="AJ18" i="19"/>
  <c r="AL18" i="19"/>
  <c r="H7" i="19"/>
  <c r="P7" i="19"/>
  <c r="Q7" i="19"/>
  <c r="AB7" i="19"/>
  <c r="AH7" i="19"/>
  <c r="H13" i="19"/>
  <c r="P13" i="19"/>
  <c r="AB13" i="19"/>
  <c r="M21" i="19"/>
  <c r="O21" i="19"/>
  <c r="L21" i="19"/>
  <c r="N21" i="19"/>
  <c r="I21" i="19"/>
  <c r="R21" i="19"/>
  <c r="U21" i="19"/>
  <c r="Q21" i="19"/>
  <c r="AD21" i="19"/>
  <c r="AF21" i="19"/>
  <c r="AC21" i="19"/>
  <c r="AE21" i="19"/>
  <c r="AJ21" i="19"/>
  <c r="AL21" i="19"/>
  <c r="AI21" i="19"/>
  <c r="AK21" i="19"/>
  <c r="M22" i="19"/>
  <c r="O22" i="19"/>
  <c r="L22" i="19"/>
  <c r="N22" i="19"/>
  <c r="I22" i="19"/>
  <c r="R22" i="19"/>
  <c r="U22" i="19"/>
  <c r="Q22" i="19"/>
  <c r="AD22" i="19"/>
  <c r="AF22" i="19"/>
  <c r="AC22" i="19"/>
  <c r="AE22" i="19"/>
  <c r="AJ22" i="19"/>
  <c r="AL22" i="19"/>
  <c r="M23" i="19"/>
  <c r="O23" i="19"/>
  <c r="L23" i="19"/>
  <c r="N23" i="19"/>
  <c r="I23" i="19"/>
  <c r="R23" i="19"/>
  <c r="U23" i="19"/>
  <c r="Q23" i="19"/>
  <c r="AD23" i="19"/>
  <c r="AF23" i="19"/>
  <c r="AC23" i="19"/>
  <c r="AE23" i="19"/>
  <c r="AJ23" i="19"/>
  <c r="AL23" i="19"/>
  <c r="AI23" i="19"/>
  <c r="AK23" i="19"/>
  <c r="M24" i="19"/>
  <c r="O24" i="19"/>
  <c r="L24" i="19"/>
  <c r="N24" i="19"/>
  <c r="I24" i="19"/>
  <c r="R24" i="19"/>
  <c r="U24" i="19"/>
  <c r="Q24" i="19"/>
  <c r="AD24" i="19"/>
  <c r="AF24" i="19"/>
  <c r="AC24" i="19"/>
  <c r="AE24" i="19"/>
  <c r="AJ24" i="19"/>
  <c r="AL24" i="19"/>
  <c r="M25" i="19"/>
  <c r="O25" i="19"/>
  <c r="L25" i="19"/>
  <c r="N25" i="19"/>
  <c r="I25" i="19"/>
  <c r="R25" i="19"/>
  <c r="U25" i="19"/>
  <c r="Q25" i="19"/>
  <c r="AD25" i="19"/>
  <c r="AF25" i="19"/>
  <c r="AC25" i="19"/>
  <c r="AE25" i="19"/>
  <c r="AJ25" i="19"/>
  <c r="AL25" i="19"/>
  <c r="AI25" i="19"/>
  <c r="AK25" i="19"/>
  <c r="M28" i="19"/>
  <c r="O28" i="19"/>
  <c r="L28" i="19"/>
  <c r="N28" i="19"/>
  <c r="I28" i="19"/>
  <c r="R28" i="19"/>
  <c r="U28" i="19"/>
  <c r="Q28" i="19"/>
  <c r="AD28" i="19"/>
  <c r="AF28" i="19"/>
  <c r="AC28" i="19"/>
  <c r="AE28" i="19"/>
  <c r="AJ28" i="19"/>
  <c r="AL28" i="19"/>
  <c r="M29" i="19"/>
  <c r="O29" i="19"/>
  <c r="L29" i="19"/>
  <c r="N29" i="19"/>
  <c r="I29" i="19"/>
  <c r="R29" i="19"/>
  <c r="U29" i="19"/>
  <c r="Q29" i="19"/>
  <c r="AD29" i="19"/>
  <c r="AF29" i="19"/>
  <c r="AC29" i="19"/>
  <c r="AE29" i="19"/>
  <c r="AJ29" i="19"/>
  <c r="AL29" i="19"/>
  <c r="AI29" i="19"/>
  <c r="AK29" i="19"/>
  <c r="M30" i="19"/>
  <c r="O30" i="19"/>
  <c r="L30" i="19"/>
  <c r="N30" i="19"/>
  <c r="I30" i="19"/>
  <c r="R30" i="19"/>
  <c r="U30" i="19"/>
  <c r="Q30" i="19"/>
  <c r="AD30" i="19"/>
  <c r="AF30" i="19"/>
  <c r="AC30" i="19"/>
  <c r="AE30" i="19"/>
  <c r="AJ30" i="19"/>
  <c r="AL30" i="19"/>
  <c r="M32" i="19"/>
  <c r="O32" i="19"/>
  <c r="L32" i="19"/>
  <c r="N32" i="19"/>
  <c r="I32" i="19"/>
  <c r="R32" i="19"/>
  <c r="U32" i="19"/>
  <c r="Q32" i="19"/>
  <c r="AD32" i="19"/>
  <c r="AF32" i="19"/>
  <c r="AC32" i="19"/>
  <c r="AE32" i="19"/>
  <c r="AJ32" i="19"/>
  <c r="AL32" i="19"/>
  <c r="AI32" i="19"/>
  <c r="AK32" i="19"/>
  <c r="M33" i="19"/>
  <c r="O33" i="19"/>
  <c r="L33" i="19"/>
  <c r="N33" i="19"/>
  <c r="I33" i="19"/>
  <c r="R33" i="19"/>
  <c r="U33" i="19"/>
  <c r="Q33" i="19"/>
  <c r="AD33" i="19"/>
  <c r="AF33" i="19"/>
  <c r="AC33" i="19"/>
  <c r="AE33" i="19"/>
  <c r="AJ33" i="19"/>
  <c r="AL33" i="19"/>
  <c r="M34" i="19"/>
  <c r="O34" i="19"/>
  <c r="L34" i="19"/>
  <c r="N34" i="19"/>
  <c r="I34" i="19"/>
  <c r="R34" i="19"/>
  <c r="U34" i="19"/>
  <c r="Q34" i="19"/>
  <c r="AD34" i="19"/>
  <c r="AF34" i="19"/>
  <c r="AC34" i="19"/>
  <c r="AE34" i="19"/>
  <c r="AJ34" i="19"/>
  <c r="AL34" i="19"/>
  <c r="AI34" i="19"/>
  <c r="AK34" i="19"/>
  <c r="M35" i="19"/>
  <c r="O35" i="19"/>
  <c r="L35" i="19"/>
  <c r="N35" i="19"/>
  <c r="I35" i="19"/>
  <c r="H27" i="19"/>
  <c r="P27" i="19"/>
  <c r="AB27" i="19"/>
  <c r="AH27" i="19"/>
  <c r="P35" i="19"/>
  <c r="AD35" i="19"/>
  <c r="AF35" i="19"/>
  <c r="AC35" i="19"/>
  <c r="AE35" i="19"/>
  <c r="AI35" i="19"/>
  <c r="AK35" i="19"/>
  <c r="M36" i="19"/>
  <c r="O36" i="19"/>
  <c r="L36" i="19"/>
  <c r="N36" i="19"/>
  <c r="I36" i="19"/>
  <c r="R36" i="19"/>
  <c r="U36" i="19"/>
  <c r="Q36" i="19"/>
  <c r="AD36" i="19"/>
  <c r="AF36" i="19"/>
  <c r="AC36" i="19"/>
  <c r="AE36" i="19"/>
  <c r="AJ36" i="19"/>
  <c r="AL36" i="19"/>
  <c r="AI36" i="19"/>
  <c r="AK36" i="19"/>
  <c r="M40" i="19"/>
  <c r="O40" i="19"/>
  <c r="L40" i="19"/>
  <c r="N40" i="19"/>
  <c r="I40" i="19"/>
  <c r="R40" i="19"/>
  <c r="U40" i="19"/>
  <c r="Q40" i="19"/>
  <c r="AD40" i="19"/>
  <c r="AF40" i="19"/>
  <c r="AC40" i="19"/>
  <c r="AE40" i="19"/>
  <c r="AI40" i="19"/>
  <c r="AK40" i="19"/>
  <c r="M42" i="19"/>
  <c r="O42" i="19"/>
  <c r="L42" i="19"/>
  <c r="N42" i="19"/>
  <c r="I42" i="19"/>
  <c r="R42" i="19"/>
  <c r="U42" i="19"/>
  <c r="Q42" i="19"/>
  <c r="AD42" i="19"/>
  <c r="AF42" i="19"/>
  <c r="AC42" i="19"/>
  <c r="AE42" i="19"/>
  <c r="AJ42" i="19"/>
  <c r="AL42" i="19"/>
  <c r="AI42" i="19"/>
  <c r="AK42" i="19"/>
  <c r="M44" i="19"/>
  <c r="O44" i="19"/>
  <c r="L44" i="19"/>
  <c r="N44" i="19"/>
  <c r="I44" i="19"/>
  <c r="R44" i="19"/>
  <c r="U44" i="19"/>
  <c r="Q44" i="19"/>
  <c r="AD44" i="19"/>
  <c r="AF44" i="19"/>
  <c r="AC44" i="19"/>
  <c r="AE44" i="19"/>
  <c r="AJ44" i="19"/>
  <c r="AL44" i="19"/>
  <c r="AI44" i="19"/>
  <c r="AK44" i="19"/>
  <c r="AJ8" i="19"/>
  <c r="AL8" i="19"/>
  <c r="T44" i="19"/>
  <c r="T42" i="19"/>
  <c r="T40" i="19"/>
  <c r="T36" i="19"/>
  <c r="T34" i="19"/>
  <c r="T33" i="19"/>
  <c r="T32" i="19"/>
  <c r="T30" i="19"/>
  <c r="T29" i="19"/>
  <c r="T28" i="19"/>
  <c r="T25" i="19"/>
  <c r="T24" i="19"/>
  <c r="T23" i="19"/>
  <c r="T22" i="19"/>
  <c r="T21" i="19"/>
  <c r="T18" i="19"/>
  <c r="T15" i="19"/>
  <c r="T14" i="19"/>
  <c r="T11" i="19"/>
  <c r="T10" i="19"/>
  <c r="T9" i="19"/>
  <c r="T8" i="19"/>
  <c r="R35" i="19"/>
  <c r="U35" i="19"/>
  <c r="Q35" i="19"/>
  <c r="AJ27" i="19"/>
  <c r="AL27" i="19"/>
  <c r="AI27" i="19"/>
  <c r="AK27" i="19"/>
  <c r="AD27" i="19"/>
  <c r="AF27" i="19"/>
  <c r="AC27" i="19"/>
  <c r="AE27" i="19"/>
  <c r="R27" i="19"/>
  <c r="U27" i="19"/>
  <c r="Q27" i="19"/>
  <c r="M27" i="19"/>
  <c r="O27" i="19"/>
  <c r="L27" i="19"/>
  <c r="N27" i="19"/>
  <c r="I27" i="19"/>
  <c r="AJ13" i="19"/>
  <c r="AL13" i="19"/>
  <c r="AI13" i="19"/>
  <c r="AK13" i="19"/>
  <c r="AD13" i="19"/>
  <c r="AF13" i="19"/>
  <c r="AC13" i="19"/>
  <c r="AE13" i="19"/>
  <c r="R13" i="19"/>
  <c r="U13" i="19"/>
  <c r="Q13" i="19"/>
  <c r="M13" i="19"/>
  <c r="O13" i="19"/>
  <c r="L13" i="19"/>
  <c r="N13" i="19"/>
  <c r="I13" i="19"/>
  <c r="AJ7" i="19"/>
  <c r="AL7" i="19"/>
  <c r="AI7" i="19"/>
  <c r="AK7" i="19"/>
  <c r="AD7" i="19"/>
  <c r="AF7" i="19"/>
  <c r="AC7" i="19"/>
  <c r="AE7" i="19"/>
  <c r="R7" i="19"/>
  <c r="U7" i="19"/>
  <c r="T7" i="19"/>
  <c r="M7" i="19"/>
  <c r="O7" i="19"/>
  <c r="L7" i="19"/>
  <c r="N7" i="19"/>
  <c r="I7" i="19"/>
  <c r="AJ16" i="19"/>
  <c r="AL16" i="19"/>
  <c r="AI16" i="19"/>
  <c r="AK16" i="19"/>
  <c r="R16" i="19"/>
  <c r="U16" i="19"/>
  <c r="Q16" i="19"/>
  <c r="AJ12" i="19"/>
  <c r="AL12" i="19"/>
  <c r="AI12" i="19"/>
  <c r="AK12" i="19"/>
  <c r="AH17" i="19"/>
  <c r="AD12" i="19"/>
  <c r="AF12" i="19"/>
  <c r="AC12" i="19"/>
  <c r="AE12" i="19"/>
  <c r="AB17" i="19"/>
  <c r="R12" i="19"/>
  <c r="U12" i="19"/>
  <c r="Q12" i="19"/>
  <c r="T12" i="19"/>
  <c r="P17" i="19"/>
  <c r="M12" i="19"/>
  <c r="O12" i="19"/>
  <c r="L12" i="19"/>
  <c r="N12" i="19"/>
  <c r="I12" i="19"/>
  <c r="H17" i="19"/>
  <c r="T16" i="19"/>
  <c r="T13" i="19"/>
  <c r="T27" i="19"/>
  <c r="T35" i="19"/>
  <c r="M17" i="19"/>
  <c r="O17" i="19"/>
  <c r="L17" i="19"/>
  <c r="N17" i="19"/>
  <c r="I17" i="19"/>
  <c r="R17" i="19"/>
  <c r="U17" i="19"/>
  <c r="Q17" i="19"/>
  <c r="T17" i="19"/>
  <c r="AD17" i="19"/>
  <c r="AF17" i="19"/>
  <c r="AC17" i="19"/>
  <c r="AE17" i="19"/>
  <c r="AJ17" i="19"/>
  <c r="AL17" i="19"/>
  <c r="AI17" i="19"/>
  <c r="AK17" i="19"/>
  <c r="AB20" i="19"/>
  <c r="AH20" i="19"/>
  <c r="P20" i="19"/>
  <c r="H20" i="19"/>
  <c r="H19" i="19"/>
  <c r="P31" i="19"/>
  <c r="H31" i="19"/>
  <c r="AB31" i="19"/>
  <c r="AH31" i="19"/>
  <c r="M20" i="19"/>
  <c r="O20" i="19"/>
  <c r="L20" i="19"/>
  <c r="N20" i="19"/>
  <c r="I20" i="19"/>
  <c r="R20" i="19"/>
  <c r="U20" i="19"/>
  <c r="Q20" i="19"/>
  <c r="AJ20" i="19"/>
  <c r="AL20" i="19"/>
  <c r="AI20" i="19"/>
  <c r="AK20" i="19"/>
  <c r="AD20" i="19"/>
  <c r="AF20" i="19"/>
  <c r="AC20" i="19"/>
  <c r="AE20" i="19"/>
  <c r="P19" i="19"/>
  <c r="AJ31" i="19"/>
  <c r="AL31" i="19"/>
  <c r="AI31" i="19"/>
  <c r="AK31" i="19"/>
  <c r="AB37" i="19"/>
  <c r="AH37" i="19"/>
  <c r="AD31" i="19"/>
  <c r="AF31" i="19"/>
  <c r="AC31" i="19"/>
  <c r="AE31" i="19"/>
  <c r="H37" i="19"/>
  <c r="P37" i="19"/>
  <c r="M31" i="19"/>
  <c r="O31" i="19"/>
  <c r="L31" i="19"/>
  <c r="N31" i="19"/>
  <c r="I31" i="19"/>
  <c r="R31" i="19"/>
  <c r="U31" i="19"/>
  <c r="Q31" i="19"/>
  <c r="T20" i="19"/>
  <c r="R19" i="19"/>
  <c r="U19" i="19"/>
  <c r="Q19" i="19"/>
  <c r="M19" i="19"/>
  <c r="O19" i="19"/>
  <c r="L19" i="19"/>
  <c r="N19" i="19"/>
  <c r="I19" i="19"/>
  <c r="H26" i="19"/>
  <c r="P26" i="19"/>
  <c r="AB19" i="19"/>
  <c r="AH19" i="19"/>
  <c r="T31" i="19"/>
  <c r="R37" i="19"/>
  <c r="U37" i="19"/>
  <c r="Q37" i="19"/>
  <c r="T37" i="19"/>
  <c r="M37" i="19"/>
  <c r="O37" i="19"/>
  <c r="L37" i="19"/>
  <c r="N37" i="19"/>
  <c r="I37" i="19"/>
  <c r="AJ37" i="19"/>
  <c r="AL37" i="19"/>
  <c r="AI37" i="19"/>
  <c r="AK37" i="19"/>
  <c r="AD37" i="19"/>
  <c r="AF37" i="19"/>
  <c r="AC37" i="19"/>
  <c r="AE37" i="19"/>
  <c r="T19" i="19"/>
  <c r="R26" i="19"/>
  <c r="U26" i="19"/>
  <c r="Q26" i="19"/>
  <c r="M26" i="19"/>
  <c r="O26" i="19"/>
  <c r="L26" i="19"/>
  <c r="N26" i="19"/>
  <c r="I26" i="19"/>
  <c r="P38" i="19"/>
  <c r="H38" i="19"/>
  <c r="AJ19" i="19"/>
  <c r="AL19" i="19"/>
  <c r="AI19" i="19"/>
  <c r="AK19" i="19"/>
  <c r="AD19" i="19"/>
  <c r="AF19" i="19"/>
  <c r="AC19" i="19"/>
  <c r="AE19" i="19"/>
  <c r="AB26" i="19"/>
  <c r="AH26" i="19"/>
  <c r="T26" i="19"/>
  <c r="P41" i="19"/>
  <c r="H39" i="19"/>
  <c r="P39" i="19"/>
  <c r="M38" i="19"/>
  <c r="O38" i="19"/>
  <c r="L38" i="19"/>
  <c r="N38" i="19"/>
  <c r="I38" i="19"/>
  <c r="R38" i="19"/>
  <c r="U38" i="19"/>
  <c r="Q38" i="19"/>
  <c r="T38" i="19"/>
  <c r="AJ26" i="19"/>
  <c r="AL26" i="19"/>
  <c r="AI26" i="19"/>
  <c r="AK26" i="19"/>
  <c r="AD26" i="19"/>
  <c r="AF26" i="19"/>
  <c r="AC26" i="19"/>
  <c r="AE26" i="19"/>
  <c r="AB38" i="19"/>
  <c r="AH38" i="19"/>
  <c r="R39" i="19"/>
  <c r="U39" i="19"/>
  <c r="Q39" i="19"/>
  <c r="T39" i="19"/>
  <c r="M39" i="19"/>
  <c r="O39" i="19"/>
  <c r="L39" i="19"/>
  <c r="N39" i="19"/>
  <c r="I39" i="19"/>
  <c r="P43" i="19"/>
  <c r="H41" i="19"/>
  <c r="AB39" i="19"/>
  <c r="AH39" i="19"/>
  <c r="AJ38" i="19"/>
  <c r="AL38" i="19"/>
  <c r="AI38" i="19"/>
  <c r="AK38" i="19"/>
  <c r="AD38" i="19"/>
  <c r="AF38" i="19"/>
  <c r="AC38" i="19"/>
  <c r="AE38" i="19"/>
  <c r="M41" i="19"/>
  <c r="O41" i="19"/>
  <c r="L41" i="19"/>
  <c r="N41" i="19"/>
  <c r="I41" i="19"/>
  <c r="P45" i="19"/>
  <c r="H43" i="19"/>
  <c r="R41" i="19"/>
  <c r="U41" i="19"/>
  <c r="Q41" i="19"/>
  <c r="T41" i="19"/>
  <c r="AJ39" i="19"/>
  <c r="AL39" i="19"/>
  <c r="AI39" i="19"/>
  <c r="AK39" i="19"/>
  <c r="AD39" i="19"/>
  <c r="AF39" i="19"/>
  <c r="AC39" i="19"/>
  <c r="AE39" i="19"/>
  <c r="AB41" i="19"/>
  <c r="AH41" i="19"/>
  <c r="R43" i="19"/>
  <c r="U43" i="19"/>
  <c r="Q43" i="19"/>
  <c r="T43" i="19"/>
  <c r="M43" i="19"/>
  <c r="O43" i="19"/>
  <c r="L43" i="19"/>
  <c r="N43" i="19"/>
  <c r="I43" i="19"/>
  <c r="H45" i="19"/>
  <c r="AD41" i="19"/>
  <c r="AF41" i="19"/>
  <c r="AC41" i="19"/>
  <c r="AE41" i="19"/>
  <c r="AB45" i="19"/>
  <c r="AH45" i="19"/>
  <c r="AB43" i="19"/>
  <c r="AH43" i="19"/>
  <c r="M45" i="19"/>
  <c r="O45" i="19"/>
  <c r="L45" i="19"/>
  <c r="N45" i="19"/>
  <c r="I45" i="19"/>
  <c r="I6" i="19"/>
  <c r="R45" i="19"/>
  <c r="U45" i="19"/>
  <c r="Q45" i="19"/>
  <c r="T45" i="19"/>
  <c r="AD43" i="19"/>
  <c r="AF43" i="19"/>
  <c r="AC43" i="19"/>
  <c r="AE43" i="19"/>
  <c r="AD45" i="19"/>
  <c r="AF45" i="19"/>
  <c r="AC45" i="19"/>
  <c r="AE45" i="19"/>
  <c r="AJ41" i="19"/>
  <c r="AL41" i="19"/>
  <c r="AI41" i="19"/>
  <c r="AK41" i="19"/>
  <c r="AJ45" i="19"/>
  <c r="AL45" i="19"/>
  <c r="AI45" i="19"/>
  <c r="AK45" i="19"/>
  <c r="AJ43" i="19"/>
  <c r="AL43" i="19"/>
  <c r="AI43" i="19"/>
  <c r="AK43" i="19"/>
</calcChain>
</file>

<file path=xl/sharedStrings.xml><?xml version="1.0" encoding="utf-8"?>
<sst xmlns="http://schemas.openxmlformats.org/spreadsheetml/2006/main" count="63" uniqueCount="54">
  <si>
    <t>Rental</t>
  </si>
  <si>
    <t>Other income</t>
  </si>
  <si>
    <t>Cost of Sales</t>
  </si>
  <si>
    <t>Utilities</t>
  </si>
  <si>
    <t>Insurance</t>
  </si>
  <si>
    <t>EBITDA</t>
  </si>
  <si>
    <t>Depreciation</t>
  </si>
  <si>
    <t>EBIT</t>
  </si>
  <si>
    <t>Office Supplies</t>
  </si>
  <si>
    <t>Taxation</t>
  </si>
  <si>
    <t>Communication</t>
  </si>
  <si>
    <t>Professional Fees</t>
  </si>
  <si>
    <t>Horticulture</t>
  </si>
  <si>
    <t>Food &amp; Beverage</t>
  </si>
  <si>
    <t>Gross Profit</t>
  </si>
  <si>
    <t>Remuneration</t>
  </si>
  <si>
    <t>Miscellaneous</t>
  </si>
  <si>
    <t>Total direct costs</t>
  </si>
  <si>
    <t>Other staff costs</t>
  </si>
  <si>
    <t>Traveling</t>
  </si>
  <si>
    <t>Total overhead</t>
  </si>
  <si>
    <t>Profit before tax</t>
  </si>
  <si>
    <t>Financial Result</t>
  </si>
  <si>
    <t>Profit after tax</t>
  </si>
  <si>
    <t>Admission</t>
  </si>
  <si>
    <t>Total expenses</t>
  </si>
  <si>
    <t>Nov</t>
  </si>
  <si>
    <t>General Administrative</t>
  </si>
  <si>
    <t>Marketing</t>
  </si>
  <si>
    <t>Shows</t>
  </si>
  <si>
    <t>Other revenue</t>
  </si>
  <si>
    <t>Sundry expenses</t>
  </si>
  <si>
    <t>Maintenance</t>
  </si>
  <si>
    <t>Retail</t>
  </si>
  <si>
    <t>Accommodation</t>
  </si>
  <si>
    <t>Tropical Island</t>
  </si>
  <si>
    <t>█</t>
  </si>
  <si>
    <t>-</t>
  </si>
  <si>
    <t>Profit &amp; Loss</t>
  </si>
  <si>
    <t>ACT</t>
  </si>
  <si>
    <t>BUD</t>
  </si>
  <si>
    <t>∆ BUD</t>
  </si>
  <si>
    <t>∆ BUD %</t>
  </si>
  <si>
    <t>CoS Retail</t>
  </si>
  <si>
    <t>CoS Others</t>
  </si>
  <si>
    <t>CoS F&amp;B</t>
  </si>
  <si>
    <t>Revenue</t>
  </si>
  <si>
    <t>Feb - Nov</t>
  </si>
  <si>
    <t>in €'000</t>
  </si>
  <si>
    <t>Icon</t>
  </si>
  <si>
    <t>Factor</t>
  </si>
  <si>
    <t>Factor %</t>
  </si>
  <si>
    <t>Month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</si>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</sst>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;;;"/>
    <numFmt numFmtId="167" formatCode="#,##0.00_ ;[Red]\-#,##0.00;\-"/>
    <numFmt numFmtId="168" formatCode="#,##0;\-#,##0"/>
    <numFmt numFmtId="169" formatCode="_-* #,##0.00_-;\-* #,##0.00_-;_-* &quot;-&quot;??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 MT"/>
      <family val="2"/>
    </font>
    <font>
      <sz val="10"/>
      <name val="Courier"/>
      <family val="3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45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5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6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gray125">
        <fgColor indexed="63"/>
        <b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14"/>
      </left>
      <right/>
      <top/>
      <bottom/>
      <diagonal/>
    </border>
    <border>
      <left/>
      <right style="dotted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auto="1"/>
      </bottom>
      <diagonal/>
    </border>
    <border>
      <left style="thin">
        <color theme="1"/>
      </left>
      <right/>
      <top/>
      <bottom style="hair">
        <color theme="0" tint="-0.14996795556505021"/>
      </bottom>
      <diagonal/>
    </border>
    <border>
      <left style="thin">
        <color theme="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499984740745262"/>
      </left>
      <right/>
      <top/>
      <bottom/>
      <diagonal/>
    </border>
    <border>
      <left/>
      <right/>
      <top style="hair">
        <color theme="0" tint="-0.14996795556505021"/>
      </top>
      <bottom/>
      <diagonal/>
    </border>
    <border>
      <left style="thin">
        <color theme="1"/>
      </left>
      <right/>
      <top style="hair">
        <color theme="0" tint="-0.14996795556505021"/>
      </top>
      <bottom/>
      <diagonal/>
    </border>
    <border>
      <left style="thin">
        <color theme="1"/>
      </left>
      <right/>
      <top style="thin">
        <color auto="1"/>
      </top>
      <bottom style="hair">
        <color theme="0" tint="-0.1499679555650502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 style="hair">
        <color theme="0" tint="-0.14993743705557422"/>
      </bottom>
      <diagonal/>
    </border>
    <border>
      <left/>
      <right/>
      <top style="thin">
        <color auto="1"/>
      </top>
      <bottom style="thick">
        <color theme="5"/>
      </bottom>
      <diagonal/>
    </border>
    <border>
      <left/>
      <right/>
      <top style="thin">
        <color auto="1"/>
      </top>
      <bottom style="thick">
        <color theme="4"/>
      </bottom>
      <diagonal/>
    </border>
    <border>
      <left/>
      <right/>
      <top style="thin">
        <color auto="1"/>
      </top>
      <bottom style="double">
        <color theme="4"/>
      </bottom>
      <diagonal/>
    </border>
    <border>
      <left/>
      <right/>
      <top style="thin">
        <color auto="1"/>
      </top>
      <bottom style="mediumDashed">
        <color theme="4"/>
      </bottom>
      <diagonal/>
    </border>
  </borders>
  <cellStyleXfs count="569">
    <xf numFmtId="0" fontId="0" fillId="0" borderId="0"/>
    <xf numFmtId="0" fontId="5" fillId="2" borderId="0"/>
    <xf numFmtId="0" fontId="8" fillId="2" borderId="0"/>
    <xf numFmtId="0" fontId="7" fillId="2" borderId="0"/>
    <xf numFmtId="0" fontId="27" fillId="2" borderId="0"/>
    <xf numFmtId="0" fontId="28" fillId="2" borderId="0"/>
    <xf numFmtId="0" fontId="26" fillId="2" borderId="0"/>
    <xf numFmtId="0" fontId="29" fillId="2" borderId="0"/>
    <xf numFmtId="167" fontId="6" fillId="3" borderId="1"/>
    <xf numFmtId="0" fontId="7" fillId="3" borderId="0"/>
    <xf numFmtId="0" fontId="5" fillId="2" borderId="0"/>
    <xf numFmtId="0" fontId="8" fillId="2" borderId="0"/>
    <xf numFmtId="0" fontId="7" fillId="2" borderId="0"/>
    <xf numFmtId="0" fontId="6" fillId="2" borderId="0"/>
    <xf numFmtId="0" fontId="28" fillId="2" borderId="0"/>
    <xf numFmtId="0" fontId="26" fillId="2" borderId="0"/>
    <xf numFmtId="0" fontId="29" fillId="2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2" applyNumberFormat="0" applyAlignment="0" applyProtection="0"/>
    <xf numFmtId="0" fontId="12" fillId="23" borderId="3" applyNumberFormat="0" applyAlignment="0" applyProtection="0"/>
    <xf numFmtId="0" fontId="13" fillId="12" borderId="3" applyNumberFormat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32" fillId="0" borderId="0"/>
    <xf numFmtId="0" fontId="5" fillId="24" borderId="5" applyNumberFormat="0" applyFont="0" applyAlignment="0" applyProtection="0"/>
    <xf numFmtId="0" fontId="18" fillId="8" borderId="0" applyNumberFormat="0" applyBorder="0" applyAlignment="0" applyProtection="0"/>
    <xf numFmtId="0" fontId="30" fillId="0" borderId="6"/>
    <xf numFmtId="166" fontId="31" fillId="25" borderId="7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6" borderId="12" applyNumberFormat="0" applyAlignment="0" applyProtection="0"/>
    <xf numFmtId="0" fontId="5" fillId="0" borderId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7" applyNumberFormat="0" applyAlignment="0" applyProtection="0"/>
    <xf numFmtId="0" fontId="35" fillId="34" borderId="18" applyNumberFormat="0" applyAlignment="0" applyProtection="0"/>
    <xf numFmtId="0" fontId="36" fillId="35" borderId="18" applyNumberFormat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" fillId="38" borderId="20" applyNumberFormat="0" applyFont="0" applyAlignment="0" applyProtection="0"/>
    <xf numFmtId="0" fontId="41" fillId="39" borderId="0" applyNumberFormat="0" applyBorder="0" applyAlignment="0" applyProtection="0"/>
    <xf numFmtId="0" fontId="4" fillId="0" borderId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8" fillId="40" borderId="25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165" fontId="8" fillId="0" borderId="14">
      <alignment horizontal="left" wrapText="1"/>
    </xf>
    <xf numFmtId="169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3" fillId="0" borderId="0" applyFill="0" applyAlignment="0"/>
    <xf numFmtId="165" fontId="2" fillId="0" borderId="0"/>
    <xf numFmtId="165" fontId="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" fillId="0" borderId="0"/>
    <xf numFmtId="165" fontId="54" fillId="0" borderId="0"/>
    <xf numFmtId="165" fontId="54" fillId="0" borderId="0"/>
    <xf numFmtId="165" fontId="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44">
    <xf numFmtId="0" fontId="0" fillId="0" borderId="0" xfId="0"/>
    <xf numFmtId="0" fontId="49" fillId="27" borderId="0" xfId="88" applyFont="1" applyFill="1"/>
    <xf numFmtId="0" fontId="49" fillId="27" borderId="0" xfId="88" applyFont="1" applyFill="1" applyBorder="1"/>
    <xf numFmtId="0" fontId="49" fillId="0" borderId="0" xfId="88" applyFont="1"/>
    <xf numFmtId="0" fontId="50" fillId="27" borderId="0" xfId="88" applyFont="1" applyFill="1"/>
    <xf numFmtId="0" fontId="50" fillId="0" borderId="0" xfId="88" applyFont="1"/>
    <xf numFmtId="0" fontId="55" fillId="27" borderId="0" xfId="0" applyNumberFormat="1" applyFont="1" applyFill="1" applyBorder="1" applyAlignment="1">
      <alignment horizontal="center"/>
    </xf>
    <xf numFmtId="0" fontId="55" fillId="27" borderId="0" xfId="0" applyNumberFormat="1" applyFont="1" applyFill="1" applyBorder="1"/>
    <xf numFmtId="0" fontId="55" fillId="27" borderId="0" xfId="0" quotePrefix="1" applyNumberFormat="1" applyFont="1" applyFill="1" applyBorder="1"/>
    <xf numFmtId="0" fontId="56" fillId="27" borderId="0" xfId="0" quotePrefix="1" applyNumberFormat="1" applyFont="1" applyFill="1" applyBorder="1"/>
    <xf numFmtId="0" fontId="55" fillId="27" borderId="35" xfId="0" applyNumberFormat="1" applyFont="1" applyFill="1" applyBorder="1"/>
    <xf numFmtId="0" fontId="55" fillId="27" borderId="35" xfId="0" quotePrefix="1" applyNumberFormat="1" applyFont="1" applyFill="1" applyBorder="1"/>
    <xf numFmtId="0" fontId="56" fillId="27" borderId="35" xfId="0" quotePrefix="1" applyNumberFormat="1" applyFont="1" applyFill="1" applyBorder="1"/>
    <xf numFmtId="3" fontId="50" fillId="27" borderId="0" xfId="88" applyNumberFormat="1" applyFont="1" applyFill="1"/>
    <xf numFmtId="0" fontId="51" fillId="27" borderId="0" xfId="88" applyFont="1" applyFill="1" applyBorder="1" applyAlignment="1"/>
    <xf numFmtId="0" fontId="52" fillId="27" borderId="0" xfId="88" applyFont="1" applyFill="1" applyAlignment="1">
      <alignment horizontal="left" vertical="center"/>
    </xf>
    <xf numFmtId="0" fontId="57" fillId="27" borderId="0" xfId="88" applyFont="1" applyFill="1" applyBorder="1" applyAlignment="1">
      <alignment horizontal="left" vertical="center"/>
    </xf>
    <xf numFmtId="0" fontId="57" fillId="27" borderId="0" xfId="88" applyFont="1" applyFill="1" applyAlignment="1">
      <alignment horizontal="left" vertical="center"/>
    </xf>
    <xf numFmtId="0" fontId="58" fillId="27" borderId="0" xfId="88" applyFont="1" applyFill="1" applyBorder="1" applyAlignment="1">
      <alignment horizontal="left"/>
    </xf>
    <xf numFmtId="0" fontId="57" fillId="27" borderId="0" xfId="88" applyFont="1" applyFill="1" applyBorder="1" applyAlignment="1">
      <alignment horizontal="left"/>
    </xf>
    <xf numFmtId="0" fontId="59" fillId="27" borderId="0" xfId="88" applyFont="1" applyFill="1" applyBorder="1" applyAlignment="1">
      <alignment horizontal="left"/>
    </xf>
    <xf numFmtId="0" fontId="52" fillId="27" borderId="0" xfId="88" applyFont="1" applyFill="1" applyAlignment="1">
      <alignment horizontal="right"/>
    </xf>
    <xf numFmtId="0" fontId="51" fillId="0" borderId="0" xfId="88" applyFont="1" applyAlignment="1">
      <alignment horizontal="left"/>
    </xf>
    <xf numFmtId="0" fontId="52" fillId="0" borderId="0" xfId="88" applyFont="1" applyAlignment="1">
      <alignment horizontal="right"/>
    </xf>
    <xf numFmtId="0" fontId="61" fillId="0" borderId="0" xfId="88" applyFont="1" applyAlignment="1">
      <alignment horizontal="right"/>
    </xf>
    <xf numFmtId="1" fontId="60" fillId="27" borderId="0" xfId="89" applyNumberFormat="1" applyFont="1" applyFill="1" applyBorder="1" applyAlignment="1"/>
    <xf numFmtId="0" fontId="55" fillId="27" borderId="41" xfId="0" applyNumberFormat="1" applyFont="1" applyFill="1" applyBorder="1" applyAlignment="1">
      <alignment horizontal="center"/>
    </xf>
    <xf numFmtId="0" fontId="62" fillId="27" borderId="16" xfId="88" applyFont="1" applyFill="1" applyBorder="1" applyAlignment="1">
      <alignment vertical="center"/>
    </xf>
    <xf numFmtId="0" fontId="63" fillId="27" borderId="0" xfId="88" applyFont="1" applyFill="1" applyBorder="1" applyAlignment="1">
      <alignment horizontal="centerContinuous" vertical="center"/>
    </xf>
    <xf numFmtId="0" fontId="62" fillId="27" borderId="0" xfId="88" applyFont="1" applyFill="1" applyBorder="1" applyAlignment="1">
      <alignment horizontal="center" vertical="center"/>
    </xf>
    <xf numFmtId="0" fontId="62" fillId="27" borderId="13" xfId="88" applyFont="1" applyFill="1" applyBorder="1" applyAlignment="1">
      <alignment vertical="center"/>
    </xf>
    <xf numFmtId="0" fontId="63" fillId="27" borderId="0" xfId="88" applyFont="1" applyFill="1" applyBorder="1" applyAlignment="1">
      <alignment horizontal="right" vertical="center"/>
    </xf>
    <xf numFmtId="0" fontId="62" fillId="27" borderId="0" xfId="88" applyFont="1" applyFill="1" applyBorder="1" applyAlignment="1">
      <alignment horizontal="right" vertical="center"/>
    </xf>
    <xf numFmtId="0" fontId="1" fillId="27" borderId="0" xfId="88" applyFont="1" applyFill="1"/>
    <xf numFmtId="0" fontId="1" fillId="27" borderId="0" xfId="88" applyFont="1" applyFill="1" applyBorder="1"/>
    <xf numFmtId="0" fontId="63" fillId="27" borderId="0" xfId="88" applyFont="1" applyFill="1" applyBorder="1" applyAlignment="1">
      <alignment horizontal="right"/>
    </xf>
    <xf numFmtId="168" fontId="1" fillId="27" borderId="0" xfId="88" applyNumberFormat="1" applyFont="1" applyFill="1"/>
    <xf numFmtId="0" fontId="62" fillId="27" borderId="26" xfId="88" applyFont="1" applyFill="1" applyBorder="1" applyAlignment="1">
      <alignment vertical="center"/>
    </xf>
    <xf numFmtId="0" fontId="62" fillId="27" borderId="0" xfId="88" applyFont="1" applyFill="1" applyBorder="1" applyAlignment="1">
      <alignment vertical="center"/>
    </xf>
    <xf numFmtId="168" fontId="55" fillId="27" borderId="27" xfId="88" applyNumberFormat="1" applyFont="1" applyFill="1" applyBorder="1" applyAlignment="1">
      <alignment vertical="center"/>
    </xf>
    <xf numFmtId="168" fontId="55" fillId="27" borderId="0" xfId="88" applyNumberFormat="1" applyFont="1" applyFill="1" applyBorder="1" applyAlignment="1">
      <alignment vertical="center"/>
    </xf>
    <xf numFmtId="168" fontId="62" fillId="27" borderId="0" xfId="88" applyNumberFormat="1" applyFont="1" applyFill="1" applyBorder="1" applyAlignment="1">
      <alignment vertical="center"/>
    </xf>
    <xf numFmtId="168" fontId="1" fillId="27" borderId="0" xfId="88" applyNumberFormat="1" applyFont="1" applyFill="1" applyAlignment="1">
      <alignment vertical="center"/>
    </xf>
    <xf numFmtId="1" fontId="64" fillId="27" borderId="0" xfId="89" applyNumberFormat="1" applyFont="1" applyFill="1" applyBorder="1" applyAlignment="1">
      <alignment vertical="center"/>
    </xf>
    <xf numFmtId="3" fontId="65" fillId="27" borderId="27" xfId="89" applyNumberFormat="1" applyFont="1" applyFill="1" applyBorder="1" applyAlignment="1">
      <alignment horizontal="right" vertical="center"/>
    </xf>
    <xf numFmtId="3" fontId="66" fillId="27" borderId="33" xfId="89" applyNumberFormat="1" applyFont="1" applyFill="1" applyBorder="1" applyAlignment="1">
      <alignment horizontal="left" vertical="center"/>
    </xf>
    <xf numFmtId="3" fontId="66" fillId="27" borderId="0" xfId="89" applyNumberFormat="1" applyFont="1" applyFill="1" applyBorder="1" applyAlignment="1">
      <alignment horizontal="left" vertical="center"/>
    </xf>
    <xf numFmtId="3" fontId="66" fillId="27" borderId="0" xfId="89" applyNumberFormat="1" applyFont="1" applyFill="1" applyBorder="1" applyAlignment="1">
      <alignment horizontal="right" vertical="center"/>
    </xf>
    <xf numFmtId="0" fontId="55" fillId="27" borderId="0" xfId="88" applyFont="1" applyFill="1" applyAlignment="1">
      <alignment vertical="center"/>
    </xf>
    <xf numFmtId="0" fontId="1" fillId="27" borderId="0" xfId="88" applyFont="1" applyFill="1" applyAlignment="1">
      <alignment vertical="center"/>
    </xf>
    <xf numFmtId="1" fontId="55" fillId="27" borderId="0" xfId="89" applyNumberFormat="1" applyFont="1" applyFill="1" applyBorder="1" applyAlignment="1">
      <alignment horizontal="left" vertical="center"/>
    </xf>
    <xf numFmtId="1" fontId="55" fillId="27" borderId="28" xfId="89" applyNumberFormat="1" applyFont="1" applyFill="1" applyBorder="1" applyAlignment="1">
      <alignment horizontal="right" vertical="center"/>
    </xf>
    <xf numFmtId="0" fontId="62" fillId="27" borderId="29" xfId="88" applyFont="1" applyFill="1" applyBorder="1" applyAlignment="1">
      <alignment vertical="center"/>
    </xf>
    <xf numFmtId="168" fontId="55" fillId="27" borderId="30" xfId="88" applyNumberFormat="1" applyFont="1" applyFill="1" applyBorder="1" applyAlignment="1">
      <alignment vertical="center"/>
    </xf>
    <xf numFmtId="3" fontId="65" fillId="27" borderId="30" xfId="89" applyNumberFormat="1" applyFont="1" applyFill="1" applyBorder="1" applyAlignment="1">
      <alignment horizontal="right" vertical="center"/>
    </xf>
    <xf numFmtId="3" fontId="66" fillId="27" borderId="34" xfId="89" applyNumberFormat="1" applyFont="1" applyFill="1" applyBorder="1" applyAlignment="1">
      <alignment horizontal="left" vertical="center"/>
    </xf>
    <xf numFmtId="0" fontId="62" fillId="27" borderId="0" xfId="88" applyFont="1" applyFill="1" applyBorder="1" applyAlignment="1">
      <alignment horizontal="left" vertical="center"/>
    </xf>
    <xf numFmtId="3" fontId="65" fillId="27" borderId="36" xfId="89" applyNumberFormat="1" applyFont="1" applyFill="1" applyBorder="1" applyAlignment="1">
      <alignment horizontal="right" vertical="center"/>
    </xf>
    <xf numFmtId="3" fontId="66" fillId="27" borderId="37" xfId="89" applyNumberFormat="1" applyFont="1" applyFill="1" applyBorder="1" applyAlignment="1">
      <alignment horizontal="left" vertical="center"/>
    </xf>
    <xf numFmtId="3" fontId="65" fillId="27" borderId="0" xfId="89" applyNumberFormat="1" applyFont="1" applyFill="1" applyBorder="1" applyAlignment="1">
      <alignment horizontal="right" vertical="center"/>
    </xf>
    <xf numFmtId="3" fontId="66" fillId="27" borderId="39" xfId="89" applyNumberFormat="1" applyFont="1" applyFill="1" applyBorder="1" applyAlignment="1">
      <alignment horizontal="left" vertical="center"/>
    </xf>
    <xf numFmtId="0" fontId="63" fillId="42" borderId="27" xfId="88" applyFont="1" applyFill="1" applyBorder="1" applyAlignment="1">
      <alignment horizontal="left" vertical="center"/>
    </xf>
    <xf numFmtId="0" fontId="63" fillId="27" borderId="0" xfId="88" applyFont="1" applyFill="1" applyBorder="1" applyAlignment="1">
      <alignment vertical="center"/>
    </xf>
    <xf numFmtId="168" fontId="56" fillId="42" borderId="26" xfId="88" applyNumberFormat="1" applyFont="1" applyFill="1" applyBorder="1" applyAlignment="1">
      <alignment vertical="center"/>
    </xf>
    <xf numFmtId="168" fontId="56" fillId="27" borderId="0" xfId="88" applyNumberFormat="1" applyFont="1" applyFill="1" applyBorder="1" applyAlignment="1">
      <alignment vertical="center"/>
    </xf>
    <xf numFmtId="168" fontId="63" fillId="27" borderId="0" xfId="88" applyNumberFormat="1" applyFont="1" applyFill="1" applyBorder="1" applyAlignment="1">
      <alignment vertical="center"/>
    </xf>
    <xf numFmtId="168" fontId="1" fillId="42" borderId="0" xfId="88" applyNumberFormat="1" applyFont="1" applyFill="1" applyBorder="1" applyAlignment="1">
      <alignment vertical="center"/>
    </xf>
    <xf numFmtId="1" fontId="67" fillId="42" borderId="0" xfId="89" applyNumberFormat="1" applyFont="1" applyFill="1" applyBorder="1" applyAlignment="1">
      <alignment vertical="center"/>
    </xf>
    <xf numFmtId="3" fontId="68" fillId="42" borderId="27" xfId="89" applyNumberFormat="1" applyFont="1" applyFill="1" applyBorder="1" applyAlignment="1">
      <alignment horizontal="right" vertical="center"/>
    </xf>
    <xf numFmtId="3" fontId="69" fillId="42" borderId="33" xfId="89" applyNumberFormat="1" applyFont="1" applyFill="1" applyBorder="1" applyAlignment="1">
      <alignment horizontal="left" vertical="center"/>
    </xf>
    <xf numFmtId="3" fontId="66" fillId="42" borderId="0" xfId="89" applyNumberFormat="1" applyFont="1" applyFill="1" applyBorder="1" applyAlignment="1">
      <alignment horizontal="left" vertical="center"/>
    </xf>
    <xf numFmtId="3" fontId="66" fillId="42" borderId="0" xfId="89" applyNumberFormat="1" applyFont="1" applyFill="1" applyBorder="1" applyAlignment="1">
      <alignment horizontal="right" vertical="center"/>
    </xf>
    <xf numFmtId="3" fontId="65" fillId="42" borderId="27" xfId="89" applyNumberFormat="1" applyFont="1" applyFill="1" applyBorder="1" applyAlignment="1">
      <alignment horizontal="right" vertical="center"/>
    </xf>
    <xf numFmtId="3" fontId="66" fillId="42" borderId="33" xfId="89" applyNumberFormat="1" applyFont="1" applyFill="1" applyBorder="1" applyAlignment="1">
      <alignment horizontal="left" vertical="center"/>
    </xf>
    <xf numFmtId="0" fontId="56" fillId="27" borderId="0" xfId="88" applyFont="1" applyFill="1" applyBorder="1" applyAlignment="1">
      <alignment vertical="center"/>
    </xf>
    <xf numFmtId="0" fontId="37" fillId="27" borderId="0" xfId="88" applyFont="1" applyFill="1" applyBorder="1" applyAlignment="1">
      <alignment vertical="center"/>
    </xf>
    <xf numFmtId="168" fontId="37" fillId="42" borderId="0" xfId="88" applyNumberFormat="1" applyFont="1" applyFill="1" applyBorder="1" applyAlignment="1">
      <alignment vertical="center"/>
    </xf>
    <xf numFmtId="1" fontId="55" fillId="42" borderId="0" xfId="89" applyNumberFormat="1" applyFont="1" applyFill="1" applyBorder="1" applyAlignment="1">
      <alignment horizontal="left" vertical="center"/>
    </xf>
    <xf numFmtId="1" fontId="55" fillId="42" borderId="28" xfId="89" applyNumberFormat="1" applyFont="1" applyFill="1" applyBorder="1" applyAlignment="1">
      <alignment horizontal="right" vertical="center"/>
    </xf>
    <xf numFmtId="0" fontId="62" fillId="27" borderId="30" xfId="88" applyFont="1" applyFill="1" applyBorder="1" applyAlignment="1">
      <alignment horizontal="left" vertical="center"/>
    </xf>
    <xf numFmtId="168" fontId="55" fillId="27" borderId="29" xfId="88" applyNumberFormat="1" applyFont="1" applyFill="1" applyBorder="1" applyAlignment="1">
      <alignment vertical="center"/>
    </xf>
    <xf numFmtId="0" fontId="62" fillId="27" borderId="30" xfId="88" applyFont="1" applyFill="1" applyBorder="1" applyAlignment="1">
      <alignment vertical="center"/>
    </xf>
    <xf numFmtId="3" fontId="55" fillId="27" borderId="29" xfId="88" applyNumberFormat="1" applyFont="1" applyFill="1" applyBorder="1" applyAlignment="1">
      <alignment vertical="center"/>
    </xf>
    <xf numFmtId="3" fontId="1" fillId="27" borderId="0" xfId="88" applyNumberFormat="1" applyFont="1" applyFill="1" applyAlignment="1">
      <alignment vertical="center"/>
    </xf>
    <xf numFmtId="0" fontId="62" fillId="41" borderId="0" xfId="88" applyFont="1" applyFill="1" applyBorder="1" applyAlignment="1">
      <alignment vertical="center"/>
    </xf>
    <xf numFmtId="3" fontId="55" fillId="41" borderId="0" xfId="88" applyNumberFormat="1" applyFont="1" applyFill="1" applyBorder="1" applyAlignment="1">
      <alignment vertical="center"/>
    </xf>
    <xf numFmtId="3" fontId="1" fillId="27" borderId="0" xfId="88" applyNumberFormat="1" applyFont="1" applyFill="1" applyBorder="1" applyAlignment="1">
      <alignment vertical="center"/>
    </xf>
    <xf numFmtId="3" fontId="65" fillId="41" borderId="36" xfId="89" applyNumberFormat="1" applyFont="1" applyFill="1" applyBorder="1" applyAlignment="1">
      <alignment horizontal="right" vertical="center"/>
    </xf>
    <xf numFmtId="3" fontId="66" fillId="41" borderId="37" xfId="89" applyNumberFormat="1" applyFont="1" applyFill="1" applyBorder="1" applyAlignment="1">
      <alignment horizontal="left" vertical="center"/>
    </xf>
    <xf numFmtId="3" fontId="65" fillId="41" borderId="0" xfId="89" applyNumberFormat="1" applyFont="1" applyFill="1" applyBorder="1" applyAlignment="1">
      <alignment horizontal="right" vertical="center"/>
    </xf>
    <xf numFmtId="3" fontId="66" fillId="41" borderId="39" xfId="89" applyNumberFormat="1" applyFont="1" applyFill="1" applyBorder="1" applyAlignment="1">
      <alignment horizontal="left" vertical="center"/>
    </xf>
    <xf numFmtId="0" fontId="63" fillId="42" borderId="27" xfId="88" applyFont="1" applyFill="1" applyBorder="1" applyAlignment="1">
      <alignment vertical="center"/>
    </xf>
    <xf numFmtId="3" fontId="56" fillId="42" borderId="27" xfId="88" applyNumberFormat="1" applyFont="1" applyFill="1" applyBorder="1" applyAlignment="1">
      <alignment vertical="center"/>
    </xf>
    <xf numFmtId="3" fontId="37" fillId="27" borderId="0" xfId="88" applyNumberFormat="1" applyFont="1" applyFill="1" applyBorder="1" applyAlignment="1">
      <alignment vertical="center"/>
    </xf>
    <xf numFmtId="3" fontId="69" fillId="27" borderId="0" xfId="89" applyNumberFormat="1" applyFont="1" applyFill="1" applyBorder="1" applyAlignment="1">
      <alignment horizontal="left" vertical="center"/>
    </xf>
    <xf numFmtId="0" fontId="62" fillId="41" borderId="30" xfId="88" applyFont="1" applyFill="1" applyBorder="1" applyAlignment="1">
      <alignment vertical="center"/>
    </xf>
    <xf numFmtId="3" fontId="55" fillId="41" borderId="30" xfId="88" applyNumberFormat="1" applyFont="1" applyFill="1" applyBorder="1" applyAlignment="1">
      <alignment vertical="center"/>
    </xf>
    <xf numFmtId="3" fontId="65" fillId="41" borderId="30" xfId="89" applyNumberFormat="1" applyFont="1" applyFill="1" applyBorder="1" applyAlignment="1">
      <alignment horizontal="right" vertical="center"/>
    </xf>
    <xf numFmtId="3" fontId="66" fillId="41" borderId="34" xfId="89" applyNumberFormat="1" applyFont="1" applyFill="1" applyBorder="1" applyAlignment="1">
      <alignment horizontal="left" vertical="center"/>
    </xf>
    <xf numFmtId="3" fontId="65" fillId="41" borderId="27" xfId="89" applyNumberFormat="1" applyFont="1" applyFill="1" applyBorder="1" applyAlignment="1">
      <alignment horizontal="right" vertical="center"/>
    </xf>
    <xf numFmtId="3" fontId="66" fillId="41" borderId="33" xfId="89" applyNumberFormat="1" applyFont="1" applyFill="1" applyBorder="1" applyAlignment="1">
      <alignment horizontal="left" vertical="center"/>
    </xf>
    <xf numFmtId="3" fontId="55" fillId="27" borderId="30" xfId="88" applyNumberFormat="1" applyFont="1" applyFill="1" applyBorder="1" applyAlignment="1">
      <alignment vertical="center"/>
    </xf>
    <xf numFmtId="0" fontId="62" fillId="27" borderId="32" xfId="88" applyFont="1" applyFill="1" applyBorder="1" applyAlignment="1">
      <alignment vertical="center"/>
    </xf>
    <xf numFmtId="3" fontId="55" fillId="27" borderId="16" xfId="88" applyNumberFormat="1" applyFont="1" applyFill="1" applyBorder="1" applyAlignment="1">
      <alignment vertical="center"/>
    </xf>
    <xf numFmtId="0" fontId="63" fillId="27" borderId="31" xfId="88" applyFont="1" applyFill="1" applyBorder="1" applyAlignment="1">
      <alignment vertical="center"/>
    </xf>
    <xf numFmtId="3" fontId="56" fillId="27" borderId="31" xfId="88" applyNumberFormat="1" applyFont="1" applyFill="1" applyBorder="1" applyAlignment="1">
      <alignment vertical="center"/>
    </xf>
    <xf numFmtId="3" fontId="56" fillId="27" borderId="0" xfId="88" applyNumberFormat="1" applyFont="1" applyFill="1" applyAlignment="1">
      <alignment vertical="center"/>
    </xf>
    <xf numFmtId="3" fontId="37" fillId="27" borderId="0" xfId="88" applyNumberFormat="1" applyFont="1" applyFill="1" applyAlignment="1">
      <alignment vertical="center"/>
    </xf>
    <xf numFmtId="168" fontId="37" fillId="27" borderId="0" xfId="88" applyNumberFormat="1" applyFont="1" applyFill="1" applyAlignment="1">
      <alignment vertical="center"/>
    </xf>
    <xf numFmtId="1" fontId="67" fillId="27" borderId="0" xfId="89" applyNumberFormat="1" applyFont="1" applyFill="1" applyBorder="1" applyAlignment="1">
      <alignment vertical="center"/>
    </xf>
    <xf numFmtId="3" fontId="68" fillId="27" borderId="31" xfId="89" applyNumberFormat="1" applyFont="1" applyFill="1" applyBorder="1" applyAlignment="1">
      <alignment horizontal="right" vertical="center"/>
    </xf>
    <xf numFmtId="3" fontId="69" fillId="27" borderId="38" xfId="89" applyNumberFormat="1" applyFont="1" applyFill="1" applyBorder="1" applyAlignment="1">
      <alignment horizontal="left" vertical="center"/>
    </xf>
    <xf numFmtId="3" fontId="65" fillId="27" borderId="31" xfId="89" applyNumberFormat="1" applyFont="1" applyFill="1" applyBorder="1" applyAlignment="1">
      <alignment horizontal="right" vertical="center"/>
    </xf>
    <xf numFmtId="3" fontId="66" fillId="27" borderId="38" xfId="89" applyNumberFormat="1" applyFont="1" applyFill="1" applyBorder="1" applyAlignment="1">
      <alignment horizontal="left" vertical="center"/>
    </xf>
    <xf numFmtId="0" fontId="62" fillId="27" borderId="36" xfId="88" applyFont="1" applyFill="1" applyBorder="1" applyAlignment="1">
      <alignment vertical="center"/>
    </xf>
    <xf numFmtId="3" fontId="55" fillId="27" borderId="36" xfId="88" applyNumberFormat="1" applyFont="1" applyFill="1" applyBorder="1" applyAlignment="1">
      <alignment vertical="center"/>
    </xf>
    <xf numFmtId="0" fontId="63" fillId="27" borderId="40" xfId="88" applyFont="1" applyFill="1" applyBorder="1" applyAlignment="1">
      <alignment vertical="center"/>
    </xf>
    <xf numFmtId="3" fontId="56" fillId="27" borderId="15" xfId="88" applyNumberFormat="1" applyFont="1" applyFill="1" applyBorder="1" applyAlignment="1">
      <alignment vertical="center"/>
    </xf>
    <xf numFmtId="0" fontId="63" fillId="41" borderId="0" xfId="88" applyFont="1" applyFill="1" applyBorder="1" applyAlignment="1">
      <alignment vertical="center"/>
    </xf>
    <xf numFmtId="3" fontId="56" fillId="41" borderId="0" xfId="88" applyNumberFormat="1" applyFont="1" applyFill="1" applyBorder="1" applyAlignment="1">
      <alignment vertical="center"/>
    </xf>
    <xf numFmtId="3" fontId="69" fillId="41" borderId="37" xfId="89" applyNumberFormat="1" applyFont="1" applyFill="1" applyBorder="1" applyAlignment="1">
      <alignment horizontal="left" vertical="center"/>
    </xf>
    <xf numFmtId="3" fontId="69" fillId="41" borderId="39" xfId="89" applyNumberFormat="1" applyFont="1" applyFill="1" applyBorder="1" applyAlignment="1">
      <alignment horizontal="left" vertical="center"/>
    </xf>
    <xf numFmtId="168" fontId="56" fillId="42" borderId="27" xfId="88" applyNumberFormat="1" applyFont="1" applyFill="1" applyBorder="1" applyAlignment="1">
      <alignment vertical="center"/>
    </xf>
    <xf numFmtId="1" fontId="64" fillId="42" borderId="0" xfId="89" applyNumberFormat="1" applyFont="1" applyFill="1" applyBorder="1" applyAlignment="1">
      <alignment vertical="center"/>
    </xf>
    <xf numFmtId="0" fontId="55" fillId="27" borderId="0" xfId="88" applyFont="1" applyFill="1" applyBorder="1" applyAlignment="1">
      <alignment vertical="center"/>
    </xf>
    <xf numFmtId="0" fontId="1" fillId="27" borderId="0" xfId="88" applyFont="1" applyFill="1" applyBorder="1" applyAlignment="1">
      <alignment vertical="center"/>
    </xf>
    <xf numFmtId="3" fontId="56" fillId="27" borderId="0" xfId="88" applyNumberFormat="1" applyFont="1" applyFill="1" applyBorder="1" applyAlignment="1">
      <alignment vertical="center"/>
    </xf>
    <xf numFmtId="3" fontId="63" fillId="27" borderId="0" xfId="88" applyNumberFormat="1" applyFont="1" applyFill="1" applyBorder="1" applyAlignment="1">
      <alignment vertical="center"/>
    </xf>
    <xf numFmtId="3" fontId="55" fillId="27" borderId="0" xfId="88" applyNumberFormat="1" applyFont="1" applyFill="1" applyAlignment="1">
      <alignment vertical="center"/>
    </xf>
    <xf numFmtId="0" fontId="63" fillId="42" borderId="30" xfId="88" applyFont="1" applyFill="1" applyBorder="1" applyAlignment="1">
      <alignment vertical="center"/>
    </xf>
    <xf numFmtId="0" fontId="37" fillId="27" borderId="0" xfId="88" applyFont="1" applyFill="1" applyAlignment="1">
      <alignment vertical="center"/>
    </xf>
    <xf numFmtId="3" fontId="56" fillId="42" borderId="30" xfId="88" applyNumberFormat="1" applyFont="1" applyFill="1" applyBorder="1" applyAlignment="1">
      <alignment vertical="center"/>
    </xf>
    <xf numFmtId="168" fontId="1" fillId="42" borderId="0" xfId="88" applyNumberFormat="1" applyFont="1" applyFill="1" applyAlignment="1">
      <alignment vertical="center"/>
    </xf>
    <xf numFmtId="3" fontId="65" fillId="42" borderId="30" xfId="89" applyNumberFormat="1" applyFont="1" applyFill="1" applyBorder="1" applyAlignment="1">
      <alignment horizontal="right" vertical="center"/>
    </xf>
    <xf numFmtId="3" fontId="69" fillId="42" borderId="34" xfId="89" applyNumberFormat="1" applyFont="1" applyFill="1" applyBorder="1" applyAlignment="1">
      <alignment horizontal="left" vertical="center"/>
    </xf>
    <xf numFmtId="3" fontId="68" fillId="42" borderId="30" xfId="89" applyNumberFormat="1" applyFont="1" applyFill="1" applyBorder="1" applyAlignment="1">
      <alignment horizontal="right" vertical="center"/>
    </xf>
    <xf numFmtId="0" fontId="55" fillId="27" borderId="42" xfId="0" applyNumberFormat="1" applyFont="1" applyFill="1" applyBorder="1" applyAlignment="1">
      <alignment horizontal="center"/>
    </xf>
    <xf numFmtId="0" fontId="51" fillId="43" borderId="0" xfId="88" applyFont="1" applyFill="1" applyAlignment="1">
      <alignment horizontal="right"/>
    </xf>
    <xf numFmtId="0" fontId="49" fillId="41" borderId="0" xfId="88" applyFont="1" applyFill="1" applyAlignment="1">
      <alignment horizontal="center"/>
    </xf>
    <xf numFmtId="0" fontId="49" fillId="42" borderId="0" xfId="88" applyFont="1" applyFill="1" applyAlignment="1">
      <alignment horizontal="center"/>
    </xf>
    <xf numFmtId="0" fontId="62" fillId="27" borderId="16" xfId="88" applyFont="1" applyFill="1" applyBorder="1" applyAlignment="1">
      <alignment horizontal="center" vertical="center"/>
    </xf>
    <xf numFmtId="0" fontId="1" fillId="27" borderId="16" xfId="88" applyFont="1" applyFill="1" applyBorder="1" applyAlignment="1">
      <alignment horizontal="center"/>
    </xf>
    <xf numFmtId="0" fontId="1" fillId="27" borderId="43" xfId="88" applyFont="1" applyFill="1" applyBorder="1" applyAlignment="1">
      <alignment horizontal="center"/>
    </xf>
    <xf numFmtId="0" fontId="1" fillId="27" borderId="44" xfId="88" applyFont="1" applyFill="1" applyBorder="1" applyAlignment="1">
      <alignment horizontal="center"/>
    </xf>
  </cellXfs>
  <cellStyles count="569">
    <cellStyle name="_Column1" xfId="1"/>
    <cellStyle name="_Column2" xfId="2"/>
    <cellStyle name="_Column3" xfId="3"/>
    <cellStyle name="_Column4" xfId="4"/>
    <cellStyle name="_Column5" xfId="5"/>
    <cellStyle name="_Column6" xfId="6"/>
    <cellStyle name="_Column7" xfId="7"/>
    <cellStyle name="_Data" xfId="8"/>
    <cellStyle name="_Header" xfId="9"/>
    <cellStyle name="_Row1" xfId="10"/>
    <cellStyle name="_Row2" xfId="11"/>
    <cellStyle name="_Row3" xfId="12"/>
    <cellStyle name="_Row4" xfId="13"/>
    <cellStyle name="_Row5" xfId="14"/>
    <cellStyle name="_Row6" xfId="15"/>
    <cellStyle name="_Row7" xfId="16"/>
    <cellStyle name="20% - Akzent1" xfId="17"/>
    <cellStyle name="20% - Akzent2" xfId="18"/>
    <cellStyle name="20% - Akzent3" xfId="19"/>
    <cellStyle name="20% - Akzent4" xfId="20"/>
    <cellStyle name="20% - Akzent5" xfId="21"/>
    <cellStyle name="20% - Akzent6" xfId="22"/>
    <cellStyle name="40% - Akzent1" xfId="23"/>
    <cellStyle name="40% - Akzent2" xfId="24"/>
    <cellStyle name="40% - Akzent3" xfId="25"/>
    <cellStyle name="40% - Akzent4" xfId="26"/>
    <cellStyle name="40% - Akzent5" xfId="27"/>
    <cellStyle name="40% - Akzent6" xfId="28"/>
    <cellStyle name="60% - Akzent1" xfId="29"/>
    <cellStyle name="60% - Akzent2" xfId="30"/>
    <cellStyle name="60% - Akzent3" xfId="31"/>
    <cellStyle name="60% - Akzent4" xfId="32"/>
    <cellStyle name="60% - Akzent5" xfId="33"/>
    <cellStyle name="60% - Akzent6" xfId="34"/>
    <cellStyle name="Akzent1" xfId="35"/>
    <cellStyle name="Akzent1 2" xfId="64"/>
    <cellStyle name="Akzent2" xfId="36"/>
    <cellStyle name="Akzent2 2" xfId="65"/>
    <cellStyle name="Akzent3" xfId="37"/>
    <cellStyle name="Akzent3 2" xfId="66"/>
    <cellStyle name="Akzent4" xfId="38"/>
    <cellStyle name="Akzent4 2" xfId="67"/>
    <cellStyle name="Akzent5" xfId="39"/>
    <cellStyle name="Akzent5 2" xfId="68"/>
    <cellStyle name="Akzent6" xfId="40"/>
    <cellStyle name="Akzent6 2" xfId="69"/>
    <cellStyle name="Ausgabe" xfId="41"/>
    <cellStyle name="Ausgabe 2" xfId="70"/>
    <cellStyle name="Berechnung" xfId="42"/>
    <cellStyle name="Berechnung 2" xfId="7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ColumnHeading" xfId="90"/>
    <cellStyle name="Comma 2" xfId="91"/>
    <cellStyle name="Comma 2 2" xfId="92"/>
    <cellStyle name="Comma 2 2 2" xfId="93"/>
    <cellStyle name="Comma 2 2 2 10" xfId="94"/>
    <cellStyle name="Comma 2 2 2 100" xfId="95"/>
    <cellStyle name="Comma 2 2 2 101" xfId="96"/>
    <cellStyle name="Comma 2 2 2 102" xfId="97"/>
    <cellStyle name="Comma 2 2 2 103" xfId="98"/>
    <cellStyle name="Comma 2 2 2 104" xfId="99"/>
    <cellStyle name="Comma 2 2 2 105" xfId="100"/>
    <cellStyle name="Comma 2 2 2 106" xfId="101"/>
    <cellStyle name="Comma 2 2 2 107" xfId="102"/>
    <cellStyle name="Comma 2 2 2 108" xfId="103"/>
    <cellStyle name="Comma 2 2 2 109" xfId="104"/>
    <cellStyle name="Comma 2 2 2 11" xfId="105"/>
    <cellStyle name="Comma 2 2 2 110" xfId="106"/>
    <cellStyle name="Comma 2 2 2 111" xfId="107"/>
    <cellStyle name="Comma 2 2 2 112" xfId="108"/>
    <cellStyle name="Comma 2 2 2 113" xfId="109"/>
    <cellStyle name="Comma 2 2 2 114" xfId="110"/>
    <cellStyle name="Comma 2 2 2 115" xfId="111"/>
    <cellStyle name="Comma 2 2 2 116" xfId="112"/>
    <cellStyle name="Comma 2 2 2 117" xfId="113"/>
    <cellStyle name="Comma 2 2 2 118" xfId="114"/>
    <cellStyle name="Comma 2 2 2 119" xfId="115"/>
    <cellStyle name="Comma 2 2 2 12" xfId="116"/>
    <cellStyle name="Comma 2 2 2 120" xfId="117"/>
    <cellStyle name="Comma 2 2 2 121" xfId="118"/>
    <cellStyle name="Comma 2 2 2 122" xfId="119"/>
    <cellStyle name="Comma 2 2 2 123" xfId="120"/>
    <cellStyle name="Comma 2 2 2 124" xfId="121"/>
    <cellStyle name="Comma 2 2 2 125" xfId="122"/>
    <cellStyle name="Comma 2 2 2 126" xfId="123"/>
    <cellStyle name="Comma 2 2 2 127" xfId="124"/>
    <cellStyle name="Comma 2 2 2 128" xfId="125"/>
    <cellStyle name="Comma 2 2 2 129" xfId="126"/>
    <cellStyle name="Comma 2 2 2 13" xfId="127"/>
    <cellStyle name="Comma 2 2 2 130" xfId="128"/>
    <cellStyle name="Comma 2 2 2 131" xfId="129"/>
    <cellStyle name="Comma 2 2 2 132" xfId="130"/>
    <cellStyle name="Comma 2 2 2 133" xfId="131"/>
    <cellStyle name="Comma 2 2 2 134" xfId="132"/>
    <cellStyle name="Comma 2 2 2 135" xfId="133"/>
    <cellStyle name="Comma 2 2 2 136" xfId="134"/>
    <cellStyle name="Comma 2 2 2 137" xfId="135"/>
    <cellStyle name="Comma 2 2 2 138" xfId="136"/>
    <cellStyle name="Comma 2 2 2 139" xfId="137"/>
    <cellStyle name="Comma 2 2 2 14" xfId="138"/>
    <cellStyle name="Comma 2 2 2 140" xfId="139"/>
    <cellStyle name="Comma 2 2 2 141" xfId="140"/>
    <cellStyle name="Comma 2 2 2 142" xfId="141"/>
    <cellStyle name="Comma 2 2 2 143" xfId="142"/>
    <cellStyle name="Comma 2 2 2 144" xfId="143"/>
    <cellStyle name="Comma 2 2 2 145" xfId="144"/>
    <cellStyle name="Comma 2 2 2 146" xfId="145"/>
    <cellStyle name="Comma 2 2 2 147" xfId="146"/>
    <cellStyle name="Comma 2 2 2 148" xfId="147"/>
    <cellStyle name="Comma 2 2 2 149" xfId="148"/>
    <cellStyle name="Comma 2 2 2 15" xfId="149"/>
    <cellStyle name="Comma 2 2 2 16" xfId="150"/>
    <cellStyle name="Comma 2 2 2 17" xfId="151"/>
    <cellStyle name="Comma 2 2 2 18" xfId="152"/>
    <cellStyle name="Comma 2 2 2 19" xfId="153"/>
    <cellStyle name="Comma 2 2 2 2" xfId="154"/>
    <cellStyle name="Comma 2 2 2 20" xfId="155"/>
    <cellStyle name="Comma 2 2 2 21" xfId="156"/>
    <cellStyle name="Comma 2 2 2 22" xfId="157"/>
    <cellStyle name="Comma 2 2 2 23" xfId="158"/>
    <cellStyle name="Comma 2 2 2 24" xfId="159"/>
    <cellStyle name="Comma 2 2 2 25" xfId="160"/>
    <cellStyle name="Comma 2 2 2 26" xfId="161"/>
    <cellStyle name="Comma 2 2 2 27" xfId="162"/>
    <cellStyle name="Comma 2 2 2 28" xfId="163"/>
    <cellStyle name="Comma 2 2 2 29" xfId="164"/>
    <cellStyle name="Comma 2 2 2 3" xfId="165"/>
    <cellStyle name="Comma 2 2 2 30" xfId="166"/>
    <cellStyle name="Comma 2 2 2 31" xfId="167"/>
    <cellStyle name="Comma 2 2 2 32" xfId="168"/>
    <cellStyle name="Comma 2 2 2 33" xfId="169"/>
    <cellStyle name="Comma 2 2 2 34" xfId="170"/>
    <cellStyle name="Comma 2 2 2 35" xfId="171"/>
    <cellStyle name="Comma 2 2 2 36" xfId="172"/>
    <cellStyle name="Comma 2 2 2 37" xfId="173"/>
    <cellStyle name="Comma 2 2 2 38" xfId="174"/>
    <cellStyle name="Comma 2 2 2 39" xfId="175"/>
    <cellStyle name="Comma 2 2 2 4" xfId="176"/>
    <cellStyle name="Comma 2 2 2 40" xfId="177"/>
    <cellStyle name="Comma 2 2 2 41" xfId="178"/>
    <cellStyle name="Comma 2 2 2 42" xfId="179"/>
    <cellStyle name="Comma 2 2 2 43" xfId="180"/>
    <cellStyle name="Comma 2 2 2 44" xfId="181"/>
    <cellStyle name="Comma 2 2 2 45" xfId="182"/>
    <cellStyle name="Comma 2 2 2 46" xfId="183"/>
    <cellStyle name="Comma 2 2 2 47" xfId="184"/>
    <cellStyle name="Comma 2 2 2 48" xfId="185"/>
    <cellStyle name="Comma 2 2 2 49" xfId="186"/>
    <cellStyle name="Comma 2 2 2 5" xfId="187"/>
    <cellStyle name="Comma 2 2 2 50" xfId="188"/>
    <cellStyle name="Comma 2 2 2 51" xfId="189"/>
    <cellStyle name="Comma 2 2 2 52" xfId="190"/>
    <cellStyle name="Comma 2 2 2 53" xfId="191"/>
    <cellStyle name="Comma 2 2 2 54" xfId="192"/>
    <cellStyle name="Comma 2 2 2 55" xfId="193"/>
    <cellStyle name="Comma 2 2 2 56" xfId="194"/>
    <cellStyle name="Comma 2 2 2 57" xfId="195"/>
    <cellStyle name="Comma 2 2 2 58" xfId="196"/>
    <cellStyle name="Comma 2 2 2 59" xfId="197"/>
    <cellStyle name="Comma 2 2 2 6" xfId="198"/>
    <cellStyle name="Comma 2 2 2 60" xfId="199"/>
    <cellStyle name="Comma 2 2 2 61" xfId="200"/>
    <cellStyle name="Comma 2 2 2 62" xfId="201"/>
    <cellStyle name="Comma 2 2 2 63" xfId="202"/>
    <cellStyle name="Comma 2 2 2 64" xfId="203"/>
    <cellStyle name="Comma 2 2 2 65" xfId="204"/>
    <cellStyle name="Comma 2 2 2 66" xfId="205"/>
    <cellStyle name="Comma 2 2 2 67" xfId="206"/>
    <cellStyle name="Comma 2 2 2 68" xfId="207"/>
    <cellStyle name="Comma 2 2 2 69" xfId="208"/>
    <cellStyle name="Comma 2 2 2 7" xfId="209"/>
    <cellStyle name="Comma 2 2 2 70" xfId="210"/>
    <cellStyle name="Comma 2 2 2 71" xfId="211"/>
    <cellStyle name="Comma 2 2 2 72" xfId="212"/>
    <cellStyle name="Comma 2 2 2 73" xfId="213"/>
    <cellStyle name="Comma 2 2 2 74" xfId="214"/>
    <cellStyle name="Comma 2 2 2 75" xfId="215"/>
    <cellStyle name="Comma 2 2 2 76" xfId="216"/>
    <cellStyle name="Comma 2 2 2 77" xfId="217"/>
    <cellStyle name="Comma 2 2 2 78" xfId="218"/>
    <cellStyle name="Comma 2 2 2 79" xfId="219"/>
    <cellStyle name="Comma 2 2 2 8" xfId="220"/>
    <cellStyle name="Comma 2 2 2 80" xfId="221"/>
    <cellStyle name="Comma 2 2 2 81" xfId="222"/>
    <cellStyle name="Comma 2 2 2 82" xfId="223"/>
    <cellStyle name="Comma 2 2 2 83" xfId="224"/>
    <cellStyle name="Comma 2 2 2 84" xfId="225"/>
    <cellStyle name="Comma 2 2 2 85" xfId="226"/>
    <cellStyle name="Comma 2 2 2 86" xfId="227"/>
    <cellStyle name="Comma 2 2 2 87" xfId="228"/>
    <cellStyle name="Comma 2 2 2 88" xfId="229"/>
    <cellStyle name="Comma 2 2 2 89" xfId="230"/>
    <cellStyle name="Comma 2 2 2 9" xfId="231"/>
    <cellStyle name="Comma 2 2 2 90" xfId="232"/>
    <cellStyle name="Comma 2 2 2 91" xfId="233"/>
    <cellStyle name="Comma 2 2 2 92" xfId="234"/>
    <cellStyle name="Comma 2 2 2 93" xfId="235"/>
    <cellStyle name="Comma 2 2 2 94" xfId="236"/>
    <cellStyle name="Comma 2 2 2 95" xfId="237"/>
    <cellStyle name="Comma 2 2 2 96" xfId="238"/>
    <cellStyle name="Comma 2 2 2 97" xfId="239"/>
    <cellStyle name="Comma 2 2 2 98" xfId="240"/>
    <cellStyle name="Comma 2 2 2 99" xfId="241"/>
    <cellStyle name="Comma 3" xfId="242"/>
    <cellStyle name="Eingabe" xfId="43"/>
    <cellStyle name="Eingabe 2" xfId="72"/>
    <cellStyle name="Ergebnis" xfId="44"/>
    <cellStyle name="Ergebnis 2" xfId="73"/>
    <cellStyle name="Erklärender Text" xfId="45"/>
    <cellStyle name="Erklärender Text 2" xfId="74"/>
    <cellStyle name="Euro" xfId="46"/>
    <cellStyle name="Gut" xfId="47"/>
    <cellStyle name="Gut 2" xfId="75"/>
    <cellStyle name="Leaves" xfId="243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Neutral" xfId="48" builtinId="28" customBuiltin="1"/>
    <cellStyle name="Neutral 2" xfId="76"/>
    <cellStyle name="Normal 11" xfId="244"/>
    <cellStyle name="Normal 12" xfId="245"/>
    <cellStyle name="Normal 2" xfId="246"/>
    <cellStyle name="Normal 2 2" xfId="247"/>
    <cellStyle name="Normal 2 3" xfId="248"/>
    <cellStyle name="Normal 2 5" xfId="249"/>
    <cellStyle name="Normal 2 6" xfId="250"/>
    <cellStyle name="Normal 2 7" xfId="251"/>
    <cellStyle name="Normal 3" xfId="252"/>
    <cellStyle name="Normal 3 2" xfId="253"/>
    <cellStyle name="Normal 3 2 2" xfId="254"/>
    <cellStyle name="Normal 3 2 2 10" xfId="255"/>
    <cellStyle name="Normal 3 2 2 100" xfId="256"/>
    <cellStyle name="Normal 3 2 2 101" xfId="257"/>
    <cellStyle name="Normal 3 2 2 102" xfId="258"/>
    <cellStyle name="Normal 3 2 2 103" xfId="259"/>
    <cellStyle name="Normal 3 2 2 104" xfId="260"/>
    <cellStyle name="Normal 3 2 2 105" xfId="261"/>
    <cellStyle name="Normal 3 2 2 106" xfId="262"/>
    <cellStyle name="Normal 3 2 2 107" xfId="263"/>
    <cellStyle name="Normal 3 2 2 108" xfId="264"/>
    <cellStyle name="Normal 3 2 2 109" xfId="265"/>
    <cellStyle name="Normal 3 2 2 11" xfId="266"/>
    <cellStyle name="Normal 3 2 2 110" xfId="267"/>
    <cellStyle name="Normal 3 2 2 111" xfId="268"/>
    <cellStyle name="Normal 3 2 2 112" xfId="269"/>
    <cellStyle name="Normal 3 2 2 113" xfId="270"/>
    <cellStyle name="Normal 3 2 2 114" xfId="271"/>
    <cellStyle name="Normal 3 2 2 115" xfId="272"/>
    <cellStyle name="Normal 3 2 2 116" xfId="273"/>
    <cellStyle name="Normal 3 2 2 117" xfId="274"/>
    <cellStyle name="Normal 3 2 2 118" xfId="275"/>
    <cellStyle name="Normal 3 2 2 119" xfId="276"/>
    <cellStyle name="Normal 3 2 2 12" xfId="277"/>
    <cellStyle name="Normal 3 2 2 120" xfId="278"/>
    <cellStyle name="Normal 3 2 2 121" xfId="279"/>
    <cellStyle name="Normal 3 2 2 122" xfId="280"/>
    <cellStyle name="Normal 3 2 2 123" xfId="281"/>
    <cellStyle name="Normal 3 2 2 124" xfId="282"/>
    <cellStyle name="Normal 3 2 2 125" xfId="283"/>
    <cellStyle name="Normal 3 2 2 126" xfId="284"/>
    <cellStyle name="Normal 3 2 2 127" xfId="285"/>
    <cellStyle name="Normal 3 2 2 128" xfId="286"/>
    <cellStyle name="Normal 3 2 2 129" xfId="287"/>
    <cellStyle name="Normal 3 2 2 13" xfId="288"/>
    <cellStyle name="Normal 3 2 2 130" xfId="289"/>
    <cellStyle name="Normal 3 2 2 131" xfId="290"/>
    <cellStyle name="Normal 3 2 2 132" xfId="291"/>
    <cellStyle name="Normal 3 2 2 133" xfId="292"/>
    <cellStyle name="Normal 3 2 2 134" xfId="293"/>
    <cellStyle name="Normal 3 2 2 135" xfId="294"/>
    <cellStyle name="Normal 3 2 2 136" xfId="295"/>
    <cellStyle name="Normal 3 2 2 137" xfId="296"/>
    <cellStyle name="Normal 3 2 2 138" xfId="297"/>
    <cellStyle name="Normal 3 2 2 139" xfId="298"/>
    <cellStyle name="Normal 3 2 2 14" xfId="299"/>
    <cellStyle name="Normal 3 2 2 140" xfId="300"/>
    <cellStyle name="Normal 3 2 2 141" xfId="301"/>
    <cellStyle name="Normal 3 2 2 142" xfId="302"/>
    <cellStyle name="Normal 3 2 2 143" xfId="303"/>
    <cellStyle name="Normal 3 2 2 144" xfId="304"/>
    <cellStyle name="Normal 3 2 2 145" xfId="305"/>
    <cellStyle name="Normal 3 2 2 146" xfId="306"/>
    <cellStyle name="Normal 3 2 2 147" xfId="307"/>
    <cellStyle name="Normal 3 2 2 148" xfId="308"/>
    <cellStyle name="Normal 3 2 2 149" xfId="309"/>
    <cellStyle name="Normal 3 2 2 15" xfId="310"/>
    <cellStyle name="Normal 3 2 2 16" xfId="311"/>
    <cellStyle name="Normal 3 2 2 17" xfId="312"/>
    <cellStyle name="Normal 3 2 2 18" xfId="313"/>
    <cellStyle name="Normal 3 2 2 19" xfId="314"/>
    <cellStyle name="Normal 3 2 2 2" xfId="315"/>
    <cellStyle name="Normal 3 2 2 20" xfId="316"/>
    <cellStyle name="Normal 3 2 2 21" xfId="317"/>
    <cellStyle name="Normal 3 2 2 22" xfId="318"/>
    <cellStyle name="Normal 3 2 2 23" xfId="319"/>
    <cellStyle name="Normal 3 2 2 24" xfId="320"/>
    <cellStyle name="Normal 3 2 2 25" xfId="321"/>
    <cellStyle name="Normal 3 2 2 26" xfId="322"/>
    <cellStyle name="Normal 3 2 2 27" xfId="323"/>
    <cellStyle name="Normal 3 2 2 28" xfId="324"/>
    <cellStyle name="Normal 3 2 2 29" xfId="325"/>
    <cellStyle name="Normal 3 2 2 3" xfId="326"/>
    <cellStyle name="Normal 3 2 2 30" xfId="327"/>
    <cellStyle name="Normal 3 2 2 31" xfId="328"/>
    <cellStyle name="Normal 3 2 2 32" xfId="329"/>
    <cellStyle name="Normal 3 2 2 33" xfId="330"/>
    <cellStyle name="Normal 3 2 2 34" xfId="331"/>
    <cellStyle name="Normal 3 2 2 35" xfId="332"/>
    <cellStyle name="Normal 3 2 2 36" xfId="333"/>
    <cellStyle name="Normal 3 2 2 37" xfId="334"/>
    <cellStyle name="Normal 3 2 2 38" xfId="335"/>
    <cellStyle name="Normal 3 2 2 39" xfId="336"/>
    <cellStyle name="Normal 3 2 2 4" xfId="337"/>
    <cellStyle name="Normal 3 2 2 40" xfId="338"/>
    <cellStyle name="Normal 3 2 2 41" xfId="339"/>
    <cellStyle name="Normal 3 2 2 42" xfId="340"/>
    <cellStyle name="Normal 3 2 2 43" xfId="341"/>
    <cellStyle name="Normal 3 2 2 44" xfId="342"/>
    <cellStyle name="Normal 3 2 2 45" xfId="343"/>
    <cellStyle name="Normal 3 2 2 46" xfId="344"/>
    <cellStyle name="Normal 3 2 2 47" xfId="345"/>
    <cellStyle name="Normal 3 2 2 48" xfId="346"/>
    <cellStyle name="Normal 3 2 2 49" xfId="347"/>
    <cellStyle name="Normal 3 2 2 5" xfId="348"/>
    <cellStyle name="Normal 3 2 2 50" xfId="349"/>
    <cellStyle name="Normal 3 2 2 51" xfId="350"/>
    <cellStyle name="Normal 3 2 2 52" xfId="351"/>
    <cellStyle name="Normal 3 2 2 53" xfId="352"/>
    <cellStyle name="Normal 3 2 2 54" xfId="353"/>
    <cellStyle name="Normal 3 2 2 55" xfId="354"/>
    <cellStyle name="Normal 3 2 2 56" xfId="355"/>
    <cellStyle name="Normal 3 2 2 57" xfId="356"/>
    <cellStyle name="Normal 3 2 2 58" xfId="357"/>
    <cellStyle name="Normal 3 2 2 59" xfId="358"/>
    <cellStyle name="Normal 3 2 2 6" xfId="359"/>
    <cellStyle name="Normal 3 2 2 60" xfId="360"/>
    <cellStyle name="Normal 3 2 2 61" xfId="361"/>
    <cellStyle name="Normal 3 2 2 62" xfId="362"/>
    <cellStyle name="Normal 3 2 2 63" xfId="363"/>
    <cellStyle name="Normal 3 2 2 64" xfId="364"/>
    <cellStyle name="Normal 3 2 2 65" xfId="365"/>
    <cellStyle name="Normal 3 2 2 66" xfId="366"/>
    <cellStyle name="Normal 3 2 2 67" xfId="367"/>
    <cellStyle name="Normal 3 2 2 68" xfId="368"/>
    <cellStyle name="Normal 3 2 2 69" xfId="369"/>
    <cellStyle name="Normal 3 2 2 7" xfId="370"/>
    <cellStyle name="Normal 3 2 2 70" xfId="371"/>
    <cellStyle name="Normal 3 2 2 71" xfId="372"/>
    <cellStyle name="Normal 3 2 2 72" xfId="373"/>
    <cellStyle name="Normal 3 2 2 73" xfId="374"/>
    <cellStyle name="Normal 3 2 2 74" xfId="375"/>
    <cellStyle name="Normal 3 2 2 75" xfId="376"/>
    <cellStyle name="Normal 3 2 2 76" xfId="377"/>
    <cellStyle name="Normal 3 2 2 77" xfId="378"/>
    <cellStyle name="Normal 3 2 2 78" xfId="379"/>
    <cellStyle name="Normal 3 2 2 79" xfId="380"/>
    <cellStyle name="Normal 3 2 2 8" xfId="381"/>
    <cellStyle name="Normal 3 2 2 80" xfId="382"/>
    <cellStyle name="Normal 3 2 2 81" xfId="383"/>
    <cellStyle name="Normal 3 2 2 82" xfId="384"/>
    <cellStyle name="Normal 3 2 2 83" xfId="385"/>
    <cellStyle name="Normal 3 2 2 84" xfId="386"/>
    <cellStyle name="Normal 3 2 2 85" xfId="387"/>
    <cellStyle name="Normal 3 2 2 86" xfId="388"/>
    <cellStyle name="Normal 3 2 2 87" xfId="389"/>
    <cellStyle name="Normal 3 2 2 88" xfId="390"/>
    <cellStyle name="Normal 3 2 2 89" xfId="391"/>
    <cellStyle name="Normal 3 2 2 9" xfId="392"/>
    <cellStyle name="Normal 3 2 2 90" xfId="393"/>
    <cellStyle name="Normal 3 2 2 91" xfId="394"/>
    <cellStyle name="Normal 3 2 2 92" xfId="395"/>
    <cellStyle name="Normal 3 2 2 93" xfId="396"/>
    <cellStyle name="Normal 3 2 2 94" xfId="397"/>
    <cellStyle name="Normal 3 2 2 95" xfId="398"/>
    <cellStyle name="Normal 3 2 2 96" xfId="399"/>
    <cellStyle name="Normal 3 2 2 97" xfId="400"/>
    <cellStyle name="Normal 3 2 2 98" xfId="401"/>
    <cellStyle name="Normal 3 2 2 99" xfId="402"/>
    <cellStyle name="Normal 4" xfId="403"/>
    <cellStyle name="Normal 4 10" xfId="404"/>
    <cellStyle name="Normal 4 100" xfId="405"/>
    <cellStyle name="Normal 4 101" xfId="406"/>
    <cellStyle name="Normal 4 102" xfId="407"/>
    <cellStyle name="Normal 4 103" xfId="408"/>
    <cellStyle name="Normal 4 104" xfId="409"/>
    <cellStyle name="Normal 4 105" xfId="410"/>
    <cellStyle name="Normal 4 106" xfId="411"/>
    <cellStyle name="Normal 4 107" xfId="412"/>
    <cellStyle name="Normal 4 108" xfId="413"/>
    <cellStyle name="Normal 4 109" xfId="414"/>
    <cellStyle name="Normal 4 11" xfId="415"/>
    <cellStyle name="Normal 4 110" xfId="416"/>
    <cellStyle name="Normal 4 111" xfId="417"/>
    <cellStyle name="Normal 4 112" xfId="418"/>
    <cellStyle name="Normal 4 113" xfId="419"/>
    <cellStyle name="Normal 4 114" xfId="420"/>
    <cellStyle name="Normal 4 115" xfId="421"/>
    <cellStyle name="Normal 4 116" xfId="422"/>
    <cellStyle name="Normal 4 117" xfId="423"/>
    <cellStyle name="Normal 4 118" xfId="424"/>
    <cellStyle name="Normal 4 119" xfId="425"/>
    <cellStyle name="Normal 4 12" xfId="426"/>
    <cellStyle name="Normal 4 120" xfId="427"/>
    <cellStyle name="Normal 4 121" xfId="428"/>
    <cellStyle name="Normal 4 122" xfId="429"/>
    <cellStyle name="Normal 4 123" xfId="430"/>
    <cellStyle name="Normal 4 124" xfId="431"/>
    <cellStyle name="Normal 4 125" xfId="432"/>
    <cellStyle name="Normal 4 126" xfId="433"/>
    <cellStyle name="Normal 4 127" xfId="434"/>
    <cellStyle name="Normal 4 128" xfId="435"/>
    <cellStyle name="Normal 4 129" xfId="436"/>
    <cellStyle name="Normal 4 13" xfId="437"/>
    <cellStyle name="Normal 4 130" xfId="438"/>
    <cellStyle name="Normal 4 131" xfId="439"/>
    <cellStyle name="Normal 4 132" xfId="440"/>
    <cellStyle name="Normal 4 133" xfId="441"/>
    <cellStyle name="Normal 4 134" xfId="442"/>
    <cellStyle name="Normal 4 135" xfId="443"/>
    <cellStyle name="Normal 4 136" xfId="444"/>
    <cellStyle name="Normal 4 137" xfId="445"/>
    <cellStyle name="Normal 4 138" xfId="446"/>
    <cellStyle name="Normal 4 139" xfId="447"/>
    <cellStyle name="Normal 4 14" xfId="448"/>
    <cellStyle name="Normal 4 140" xfId="449"/>
    <cellStyle name="Normal 4 141" xfId="450"/>
    <cellStyle name="Normal 4 142" xfId="451"/>
    <cellStyle name="Normal 4 143" xfId="452"/>
    <cellStyle name="Normal 4 144" xfId="453"/>
    <cellStyle name="Normal 4 145" xfId="454"/>
    <cellStyle name="Normal 4 146" xfId="455"/>
    <cellStyle name="Normal 4 147" xfId="456"/>
    <cellStyle name="Normal 4 148" xfId="457"/>
    <cellStyle name="Normal 4 149" xfId="458"/>
    <cellStyle name="Normal 4 15" xfId="459"/>
    <cellStyle name="Normal 4 150" xfId="460"/>
    <cellStyle name="Normal 4 16" xfId="461"/>
    <cellStyle name="Normal 4 17" xfId="462"/>
    <cellStyle name="Normal 4 18" xfId="463"/>
    <cellStyle name="Normal 4 19" xfId="464"/>
    <cellStyle name="Normal 4 2" xfId="465"/>
    <cellStyle name="Normal 4 20" xfId="466"/>
    <cellStyle name="Normal 4 21" xfId="467"/>
    <cellStyle name="Normal 4 22" xfId="468"/>
    <cellStyle name="Normal 4 23" xfId="469"/>
    <cellStyle name="Normal 4 24" xfId="470"/>
    <cellStyle name="Normal 4 25" xfId="471"/>
    <cellStyle name="Normal 4 26" xfId="472"/>
    <cellStyle name="Normal 4 27" xfId="473"/>
    <cellStyle name="Normal 4 28" xfId="474"/>
    <cellStyle name="Normal 4 29" xfId="475"/>
    <cellStyle name="Normal 4 3" xfId="476"/>
    <cellStyle name="Normal 4 30" xfId="477"/>
    <cellStyle name="Normal 4 31" xfId="478"/>
    <cellStyle name="Normal 4 32" xfId="479"/>
    <cellStyle name="Normal 4 33" xfId="480"/>
    <cellStyle name="Normal 4 34" xfId="481"/>
    <cellStyle name="Normal 4 35" xfId="482"/>
    <cellStyle name="Normal 4 36" xfId="483"/>
    <cellStyle name="Normal 4 37" xfId="484"/>
    <cellStyle name="Normal 4 38" xfId="485"/>
    <cellStyle name="Normal 4 39" xfId="486"/>
    <cellStyle name="Normal 4 4" xfId="487"/>
    <cellStyle name="Normal 4 40" xfId="488"/>
    <cellStyle name="Normal 4 41" xfId="489"/>
    <cellStyle name="Normal 4 42" xfId="490"/>
    <cellStyle name="Normal 4 43" xfId="491"/>
    <cellStyle name="Normal 4 44" xfId="492"/>
    <cellStyle name="Normal 4 45" xfId="493"/>
    <cellStyle name="Normal 4 46" xfId="494"/>
    <cellStyle name="Normal 4 47" xfId="495"/>
    <cellStyle name="Normal 4 48" xfId="496"/>
    <cellStyle name="Normal 4 49" xfId="497"/>
    <cellStyle name="Normal 4 5" xfId="498"/>
    <cellStyle name="Normal 4 50" xfId="499"/>
    <cellStyle name="Normal 4 51" xfId="500"/>
    <cellStyle name="Normal 4 52" xfId="501"/>
    <cellStyle name="Normal 4 53" xfId="502"/>
    <cellStyle name="Normal 4 54" xfId="503"/>
    <cellStyle name="Normal 4 55" xfId="504"/>
    <cellStyle name="Normal 4 56" xfId="505"/>
    <cellStyle name="Normal 4 57" xfId="506"/>
    <cellStyle name="Normal 4 58" xfId="507"/>
    <cellStyle name="Normal 4 59" xfId="508"/>
    <cellStyle name="Normal 4 6" xfId="509"/>
    <cellStyle name="Normal 4 60" xfId="510"/>
    <cellStyle name="Normal 4 61" xfId="511"/>
    <cellStyle name="Normal 4 62" xfId="512"/>
    <cellStyle name="Normal 4 63" xfId="513"/>
    <cellStyle name="Normal 4 64" xfId="514"/>
    <cellStyle name="Normal 4 65" xfId="515"/>
    <cellStyle name="Normal 4 66" xfId="516"/>
    <cellStyle name="Normal 4 67" xfId="517"/>
    <cellStyle name="Normal 4 68" xfId="518"/>
    <cellStyle name="Normal 4 69" xfId="519"/>
    <cellStyle name="Normal 4 7" xfId="520"/>
    <cellStyle name="Normal 4 70" xfId="521"/>
    <cellStyle name="Normal 4 71" xfId="522"/>
    <cellStyle name="Normal 4 72" xfId="523"/>
    <cellStyle name="Normal 4 73" xfId="524"/>
    <cellStyle name="Normal 4 74" xfId="525"/>
    <cellStyle name="Normal 4 75" xfId="526"/>
    <cellStyle name="Normal 4 76" xfId="527"/>
    <cellStyle name="Normal 4 77" xfId="528"/>
    <cellStyle name="Normal 4 78" xfId="529"/>
    <cellStyle name="Normal 4 79" xfId="530"/>
    <cellStyle name="Normal 4 8" xfId="531"/>
    <cellStyle name="Normal 4 80" xfId="532"/>
    <cellStyle name="Normal 4 81" xfId="533"/>
    <cellStyle name="Normal 4 82" xfId="534"/>
    <cellStyle name="Normal 4 83" xfId="535"/>
    <cellStyle name="Normal 4 84" xfId="536"/>
    <cellStyle name="Normal 4 85" xfId="537"/>
    <cellStyle name="Normal 4 86" xfId="538"/>
    <cellStyle name="Normal 4 87" xfId="539"/>
    <cellStyle name="Normal 4 88" xfId="540"/>
    <cellStyle name="Normal 4 89" xfId="541"/>
    <cellStyle name="Normal 4 9" xfId="542"/>
    <cellStyle name="Normal 4 90" xfId="543"/>
    <cellStyle name="Normal 4 91" xfId="544"/>
    <cellStyle name="Normal 4 92" xfId="545"/>
    <cellStyle name="Normal 4 93" xfId="546"/>
    <cellStyle name="Normal 4 94" xfId="547"/>
    <cellStyle name="Normal 4 95" xfId="548"/>
    <cellStyle name="Normal 4 96" xfId="549"/>
    <cellStyle name="Normal 4 97" xfId="550"/>
    <cellStyle name="Normal 4 98" xfId="551"/>
    <cellStyle name="Normal 4 99" xfId="552"/>
    <cellStyle name="Normal 5" xfId="553"/>
    <cellStyle name="Normal 7" xfId="554"/>
    <cellStyle name="Normal 8" xfId="555"/>
    <cellStyle name="Normal_Conso0706" xfId="49"/>
    <cellStyle name="Notiz" xfId="50"/>
    <cellStyle name="Notiz 2" xfId="77"/>
    <cellStyle name="Prozent 2" xfId="89"/>
    <cellStyle name="Schlecht" xfId="51"/>
    <cellStyle name="Schlecht 2" xfId="78"/>
    <cellStyle name="Standard" xfId="0" builtinId="0"/>
    <cellStyle name="Standard 2" xfId="63"/>
    <cellStyle name="Standard 3" xfId="79"/>
    <cellStyle name="Standard 4" xfId="88"/>
    <cellStyle name="Standard 5" xfId="556"/>
    <cellStyle name="Stil1" xfId="52"/>
    <cellStyle name="stil2" xfId="53"/>
    <cellStyle name="Überschrift" xfId="54"/>
    <cellStyle name="Überschrift 1" xfId="55"/>
    <cellStyle name="Überschrift 1 2" xfId="80"/>
    <cellStyle name="Überschrift 2" xfId="56"/>
    <cellStyle name="Überschrift 2 2" xfId="81"/>
    <cellStyle name="Überschrift 3" xfId="57"/>
    <cellStyle name="Überschrift 3 2" xfId="82"/>
    <cellStyle name="Überschrift 4" xfId="58"/>
    <cellStyle name="Überschrift 4 2" xfId="83"/>
    <cellStyle name="Überschrift 5" xfId="84"/>
    <cellStyle name="Undefiniert" xfId="59"/>
    <cellStyle name="Verknüpfte Zelle" xfId="60"/>
    <cellStyle name="Verknüpfte Zelle 2" xfId="85"/>
    <cellStyle name="Warnender Text" xfId="61"/>
    <cellStyle name="Warnender Text 2" xfId="86"/>
    <cellStyle name="Zelle überprüfen" xfId="62"/>
    <cellStyle name="Zelle überprüfen 2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3E04"/>
      <rgbColor rgb="00FFFFFF"/>
      <rgbColor rgb="00000000"/>
      <rgbColor rgb="00FFFFD5"/>
      <rgbColor rgb="00FFFFAA"/>
      <rgbColor rgb="00EAF2FF"/>
      <rgbColor rgb="00D5E4FF"/>
      <rgbColor rgb="00000080"/>
      <rgbColor rgb="00ECF2EA"/>
      <rgbColor rgb="00AFC7A5"/>
      <rgbColor rgb="00658A55"/>
      <rgbColor rgb="000D592E"/>
      <rgbColor rgb="00FFF4EA"/>
      <rgbColor rgb="00FFEAD5"/>
      <rgbColor rgb="00FF0000"/>
      <rgbColor rgb="00F4FFF4"/>
      <rgbColor rgb="00DFFFDF"/>
      <rgbColor rgb="00004000"/>
      <rgbColor rgb="00FFF295"/>
      <rgbColor rgb="00ABD4D4"/>
      <rgbColor rgb="00C1DAF5"/>
      <rgbColor rgb="00ABC7DE"/>
      <rgbColor rgb="007DA6CF"/>
      <rgbColor rgb="00E6231E"/>
      <rgbColor rgb="00E9E9E9"/>
      <rgbColor rgb="00FF8040"/>
      <rgbColor rgb="00EFEFEF"/>
      <rgbColor rgb="00808080"/>
      <rgbColor rgb="00A6A6A6"/>
      <rgbColor rgb="00BFBFBF"/>
      <rgbColor rgb="00D9D9D9"/>
      <rgbColor rgb="00FFFFFF"/>
      <rgbColor rgb="00B3D6AB"/>
      <rgbColor rgb="009F88B7"/>
      <rgbColor rgb="00604878"/>
      <rgbColor rgb="00513D65"/>
      <rgbColor rgb="00BFAFCF"/>
      <rgbColor rgb="0030243C"/>
      <rgbColor rgb="00DFD8E7"/>
      <rgbColor rgb="00473559"/>
      <rgbColor rgb="0088C2E6"/>
      <rgbColor rgb="004EA4D8"/>
      <rgbColor rgb="00164A69"/>
      <rgbColor rgb="00396431"/>
      <rgbColor rgb="0014425C"/>
      <rgbColor rgb="00761F27"/>
      <rgbColor rgb="00F2CCD0"/>
      <rgbColor rgb="00FFFF00"/>
      <rgbColor rgb="00FAB067"/>
      <rgbColor rgb="001B587C"/>
      <rgbColor rgb="00F07F09"/>
      <rgbColor rgb="00CB6907"/>
      <rgbColor rgb="00B35C06"/>
      <rgbColor rgb="00D9EAD5"/>
      <rgbColor rgb="00FDE4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I-Reporting">
  <a:themeElements>
    <a:clrScheme name="TI Report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58BA3"/>
      </a:accent1>
      <a:accent2>
        <a:srgbClr val="364452"/>
      </a:accent2>
      <a:accent3>
        <a:srgbClr val="507C70"/>
      </a:accent3>
      <a:accent4>
        <a:srgbClr val="B3C371"/>
      </a:accent4>
      <a:accent5>
        <a:srgbClr val="E4AA28"/>
      </a:accent5>
      <a:accent6>
        <a:srgbClr val="B44E38"/>
      </a:accent6>
      <a:hlink>
        <a:srgbClr val="192E40"/>
      </a:hlink>
      <a:folHlink>
        <a:srgbClr val="B44E3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46"/>
  <sheetViews>
    <sheetView tabSelected="1" workbookViewId="0">
      <selection activeCell="A4" sqref="A4"/>
    </sheetView>
  </sheetViews>
  <sheetFormatPr baseColWidth="10" defaultRowHeight="14" x14ac:dyDescent="0"/>
  <cols>
    <col min="1" max="1" width="19.83203125" style="3" customWidth="1"/>
    <col min="2" max="3" width="0.83203125" style="3" customWidth="1"/>
    <col min="4" max="4" width="7.6640625" style="3" customWidth="1"/>
    <col min="5" max="5" width="0.83203125" style="1" customWidth="1"/>
    <col min="6" max="6" width="7.6640625" style="3" customWidth="1"/>
    <col min="7" max="7" width="0.83203125" style="1" customWidth="1"/>
    <col min="8" max="11" width="11.6640625" style="3" hidden="1" customWidth="1"/>
    <col min="12" max="13" width="11.5" style="3" hidden="1" customWidth="1"/>
    <col min="14" max="14" width="7" style="3" customWidth="1"/>
    <col min="15" max="15" width="12.5" style="3" customWidth="1"/>
    <col min="16" max="16" width="14.33203125" style="3" hidden="1" customWidth="1"/>
    <col min="17" max="17" width="8.33203125" style="3" hidden="1" customWidth="1"/>
    <col min="18" max="18" width="7.5" style="3" hidden="1" customWidth="1"/>
    <col min="19" max="19" width="0.83203125" style="2" customWidth="1"/>
    <col min="20" max="20" width="9.83203125" style="3" customWidth="1"/>
    <col min="21" max="21" width="9.5" style="3" customWidth="1"/>
    <col min="22" max="23" width="0.83203125" style="3" customWidth="1"/>
    <col min="24" max="24" width="7.6640625" style="3" customWidth="1"/>
    <col min="25" max="25" width="0.83203125" style="1" customWidth="1"/>
    <col min="26" max="26" width="7.6640625" style="3" customWidth="1"/>
    <col min="27" max="27" width="0.83203125" style="3" customWidth="1"/>
    <col min="28" max="28" width="11.5" style="3" hidden="1" customWidth="1"/>
    <col min="29" max="30" width="8.6640625" style="3" hidden="1" customWidth="1"/>
    <col min="31" max="31" width="12.5" style="3" customWidth="1"/>
    <col min="32" max="32" width="11.5" style="3" customWidth="1"/>
    <col min="33" max="33" width="0.83203125" style="1" customWidth="1"/>
    <col min="34" max="35" width="10.33203125" style="3" hidden="1" customWidth="1"/>
    <col min="36" max="36" width="11.5" style="3" hidden="1" customWidth="1"/>
    <col min="37" max="37" width="8.6640625" style="3" customWidth="1"/>
    <col min="38" max="38" width="10.5" style="3" customWidth="1"/>
    <col min="39" max="39" width="0.83203125" style="3" customWidth="1"/>
    <col min="40" max="16384" width="10.83203125" style="3"/>
  </cols>
  <sheetData>
    <row r="1" spans="1:48">
      <c r="A1" s="14" t="s">
        <v>35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U1" s="1"/>
      <c r="V1" s="1"/>
      <c r="W1" s="1"/>
      <c r="X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1"/>
      <c r="AN1" s="1"/>
      <c r="AO1" s="21" t="s">
        <v>36</v>
      </c>
      <c r="AP1" s="22" t="s">
        <v>49</v>
      </c>
      <c r="AQ1" s="23" t="s">
        <v>37</v>
      </c>
      <c r="AR1" s="24" t="s">
        <v>37</v>
      </c>
      <c r="AS1" s="23" t="s">
        <v>36</v>
      </c>
    </row>
    <row r="2" spans="1:48">
      <c r="A2" s="15" t="s">
        <v>38</v>
      </c>
      <c r="B2" s="16"/>
      <c r="C2" s="16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H2" s="1"/>
      <c r="AI2" s="1"/>
      <c r="AJ2" s="1"/>
      <c r="AK2" s="1"/>
      <c r="AL2" s="1"/>
      <c r="AM2" s="1"/>
      <c r="AN2" s="1"/>
    </row>
    <row r="3" spans="1:48">
      <c r="A3" s="18"/>
      <c r="B3" s="19"/>
      <c r="C3" s="19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  <c r="AL3" s="1"/>
      <c r="AM3" s="1"/>
      <c r="AN3" s="1"/>
      <c r="AO3" s="138" t="s">
        <v>52</v>
      </c>
      <c r="AP3" s="138"/>
      <c r="AQ3" s="138"/>
      <c r="AR3" s="138"/>
      <c r="AS3" s="139" t="s">
        <v>53</v>
      </c>
      <c r="AT3" s="139"/>
      <c r="AU3" s="139"/>
      <c r="AV3" s="139"/>
    </row>
    <row r="4" spans="1:48">
      <c r="A4" s="27"/>
      <c r="B4" s="28"/>
      <c r="C4" s="10"/>
      <c r="D4" s="140" t="s">
        <v>26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29"/>
      <c r="W4" s="10"/>
      <c r="X4" s="141" t="s">
        <v>47</v>
      </c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"/>
      <c r="AN4" s="1"/>
      <c r="AO4" s="137">
        <v>8.0000000000000002E-3</v>
      </c>
      <c r="AP4" s="22" t="s">
        <v>50</v>
      </c>
      <c r="AQ4" s="137">
        <v>0.06</v>
      </c>
      <c r="AR4" s="3" t="s">
        <v>51</v>
      </c>
      <c r="AS4" s="137">
        <v>2E-3</v>
      </c>
      <c r="AT4" s="3" t="s">
        <v>50</v>
      </c>
      <c r="AU4" s="137">
        <v>0.08</v>
      </c>
      <c r="AV4" s="3" t="s">
        <v>51</v>
      </c>
    </row>
    <row r="5" spans="1:48" ht="15" thickBot="1">
      <c r="A5" s="30" t="s">
        <v>48</v>
      </c>
      <c r="B5" s="31"/>
      <c r="C5" s="10"/>
      <c r="D5" s="26" t="s">
        <v>39</v>
      </c>
      <c r="E5" s="6"/>
      <c r="F5" s="136" t="s">
        <v>40</v>
      </c>
      <c r="G5" s="32"/>
      <c r="H5" s="33"/>
      <c r="I5" s="33"/>
      <c r="J5" s="33"/>
      <c r="K5" s="33"/>
      <c r="L5" s="33"/>
      <c r="M5" s="33"/>
      <c r="N5" s="142" t="s">
        <v>41</v>
      </c>
      <c r="O5" s="142"/>
      <c r="P5" s="33"/>
      <c r="Q5" s="33"/>
      <c r="R5" s="33"/>
      <c r="S5" s="34"/>
      <c r="T5" s="143" t="s">
        <v>42</v>
      </c>
      <c r="U5" s="143"/>
      <c r="V5" s="7"/>
      <c r="W5" s="10"/>
      <c r="X5" s="26" t="s">
        <v>39</v>
      </c>
      <c r="Y5" s="32"/>
      <c r="Z5" s="136" t="s">
        <v>40</v>
      </c>
      <c r="AA5" s="32"/>
      <c r="AB5" s="33"/>
      <c r="AC5" s="33"/>
      <c r="AD5" s="33"/>
      <c r="AE5" s="142" t="s">
        <v>41</v>
      </c>
      <c r="AF5" s="142"/>
      <c r="AG5" s="33"/>
      <c r="AH5" s="33"/>
      <c r="AI5" s="33"/>
      <c r="AJ5" s="33"/>
      <c r="AK5" s="143" t="s">
        <v>42</v>
      </c>
      <c r="AL5" s="143"/>
      <c r="AM5" s="1"/>
      <c r="AN5" s="1"/>
    </row>
    <row r="6" spans="1:48" ht="15" thickTop="1">
      <c r="A6" s="35"/>
      <c r="B6" s="35"/>
      <c r="C6" s="11"/>
      <c r="D6" s="35"/>
      <c r="E6" s="35"/>
      <c r="F6" s="35"/>
      <c r="G6" s="35"/>
      <c r="H6" s="33"/>
      <c r="I6" s="36">
        <f>MAX(I7:I45)+5</f>
        <v>863.58302000000003</v>
      </c>
      <c r="J6" s="36"/>
      <c r="K6" s="36"/>
      <c r="L6" s="32"/>
      <c r="M6" s="32"/>
      <c r="N6" s="33"/>
      <c r="O6" s="33"/>
      <c r="P6" s="33"/>
      <c r="Q6" s="33"/>
      <c r="R6" s="33"/>
      <c r="S6" s="34"/>
      <c r="T6" s="33"/>
      <c r="U6" s="33"/>
      <c r="V6" s="8"/>
      <c r="W6" s="11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1"/>
      <c r="AN6" s="1"/>
    </row>
    <row r="7" spans="1:48" ht="15.75" customHeight="1">
      <c r="A7" s="37" t="s">
        <v>24</v>
      </c>
      <c r="B7" s="38"/>
      <c r="C7" s="11"/>
      <c r="D7" s="39">
        <v>1000</v>
      </c>
      <c r="E7" s="40"/>
      <c r="F7" s="39">
        <v>900</v>
      </c>
      <c r="G7" s="41"/>
      <c r="H7" s="42">
        <f t="shared" ref="H7:H45" si="0">D7-F7</f>
        <v>100</v>
      </c>
      <c r="I7" s="42">
        <f>ABS(H7)</f>
        <v>100</v>
      </c>
      <c r="J7" s="42"/>
      <c r="K7" s="42"/>
      <c r="L7" s="43" t="str">
        <f t="shared" ref="L7:L45" si="1">IF(H7&lt;0,ROUND(H7,0),"")</f>
        <v/>
      </c>
      <c r="M7" s="43">
        <f t="shared" ref="M7:M45" si="2">IF(H7&gt;0,ROUND(H7,0),"")</f>
        <v>100</v>
      </c>
      <c r="N7" s="44" t="str">
        <f t="shared" ref="N7:N45" si="3">IF(L7&lt;&gt;"",L7&amp;" "&amp;REPT($AO$1,ABS(L7)*$AO$4),"")</f>
        <v/>
      </c>
      <c r="O7" s="45" t="str">
        <f t="shared" ref="O7:O45" si="4">IF(M7&lt;&gt;"",REPT($AO$1,ABS(M7)*$AO$4)&amp;" "&amp;M7,"")</f>
        <v xml:space="preserve"> 100</v>
      </c>
      <c r="P7" s="46">
        <f t="shared" ref="P7:P17" si="5">IF(F7=0,"",(D7/F7-1)*100)</f>
        <v>11.111111111111116</v>
      </c>
      <c r="Q7" s="46" t="str">
        <f t="shared" ref="Q7:Q10" si="6">IF(P7&lt;-100,100,IF(P7&lt;0,ROUND(P7,0),""))</f>
        <v/>
      </c>
      <c r="R7" s="47">
        <f t="shared" ref="R7:R42" si="7">IF(P7="","",IF(P7&gt;100,100,IF(P7&gt;1,ROUND(P7,0),"")))</f>
        <v>11</v>
      </c>
      <c r="S7" s="47"/>
      <c r="T7" s="44" t="str">
        <f t="shared" ref="T7:T45" si="8">IF(Q7&lt;&gt;"",Q7&amp;"% "&amp;REPT($AQ$1,ABS(Q7)*$AQ$4),"")</f>
        <v/>
      </c>
      <c r="U7" s="45" t="str">
        <f t="shared" ref="U7:U45" si="9">IF(R7&lt;&gt;"",REPT($AQ$1,ABS(R7)*$AQ$4) &amp; " " &amp; R7 &amp; "%","")</f>
        <v xml:space="preserve"> 11%</v>
      </c>
      <c r="V7" s="8"/>
      <c r="W7" s="11"/>
      <c r="X7" s="39">
        <v>14500</v>
      </c>
      <c r="Y7" s="48"/>
      <c r="Z7" s="39">
        <v>15549.1694212</v>
      </c>
      <c r="AA7" s="49"/>
      <c r="AB7" s="42">
        <f t="shared" ref="AB7:AB45" si="10">X7-Z7</f>
        <v>-1049.1694212000002</v>
      </c>
      <c r="AC7" s="50">
        <f>IF(AB7&lt;0,ROUND(AB7,0),"")</f>
        <v>-1049</v>
      </c>
      <c r="AD7" s="51" t="str">
        <f>IF(AB7&gt;0,ROUND(AB7,0),"")</f>
        <v/>
      </c>
      <c r="AE7" s="44" t="str">
        <f t="shared" ref="AE7:AE45" si="11">IF(AC7&lt;&gt;"",AC7&amp;" "&amp;REPT($AO$1,ABS(AC7)*$AS$4),"")</f>
        <v>-1049 ██</v>
      </c>
      <c r="AF7" s="45" t="str">
        <f t="shared" ref="AF7:AF45" si="12">IF(AD7&lt;&gt;"",REPT($AO$1,ABS(AD7)*$AS$4)&amp;" "&amp;AD7,"")</f>
        <v/>
      </c>
      <c r="AG7" s="49"/>
      <c r="AH7" s="46">
        <f>IF(Z7=0,"",(X7/Z7-1)*100)</f>
        <v>-6.7474306361955616</v>
      </c>
      <c r="AI7" s="46">
        <f t="shared" ref="AI7:AI10" si="13">IF(AH7&lt;-100,100,IF(AH7&lt;0,ROUND(AH7,0),""))</f>
        <v>-7</v>
      </c>
      <c r="AJ7" s="47" t="str">
        <f>IF(AH7="","",IF(AH7&gt;100,100,IF(AH7&gt;1,ROUND(AH7,0),"")))</f>
        <v/>
      </c>
      <c r="AK7" s="44" t="str">
        <f t="shared" ref="AK7:AK45" si="14">IF(AI7&lt;&gt;"",AI7&amp;"% "&amp;REPT($AQ$1,ABS(AI7)*$AQ$4),"")</f>
        <v xml:space="preserve">-7% </v>
      </c>
      <c r="AL7" s="45" t="str">
        <f t="shared" ref="AL7:AL45" si="15">IF(AJ7&lt;&gt;"",REPT($AQ$1,ABS(AJ7)*$AQ$4) &amp; " " &amp; AJ7 &amp; "%","")</f>
        <v/>
      </c>
      <c r="AM7" s="1"/>
      <c r="AN7" s="1"/>
    </row>
    <row r="8" spans="1:48" ht="15.75" customHeight="1">
      <c r="A8" s="52" t="s">
        <v>13</v>
      </c>
      <c r="B8" s="38"/>
      <c r="C8" s="12"/>
      <c r="D8" s="53">
        <v>1000</v>
      </c>
      <c r="E8" s="40"/>
      <c r="F8" s="53">
        <v>900</v>
      </c>
      <c r="G8" s="41"/>
      <c r="H8" s="42">
        <f t="shared" si="0"/>
        <v>100</v>
      </c>
      <c r="I8" s="42">
        <f t="shared" ref="I8:I45" si="16">ABS(H8)</f>
        <v>100</v>
      </c>
      <c r="J8" s="42"/>
      <c r="K8" s="42"/>
      <c r="L8" s="43" t="str">
        <f t="shared" si="1"/>
        <v/>
      </c>
      <c r="M8" s="43">
        <f t="shared" si="2"/>
        <v>100</v>
      </c>
      <c r="N8" s="54" t="str">
        <f t="shared" si="3"/>
        <v/>
      </c>
      <c r="O8" s="55" t="str">
        <f t="shared" si="4"/>
        <v xml:space="preserve"> 100</v>
      </c>
      <c r="P8" s="46">
        <f t="shared" si="5"/>
        <v>11.111111111111116</v>
      </c>
      <c r="Q8" s="46" t="str">
        <f t="shared" si="6"/>
        <v/>
      </c>
      <c r="R8" s="47">
        <f t="shared" si="7"/>
        <v>11</v>
      </c>
      <c r="S8" s="47"/>
      <c r="T8" s="54" t="str">
        <f t="shared" si="8"/>
        <v/>
      </c>
      <c r="U8" s="55" t="str">
        <f t="shared" si="9"/>
        <v xml:space="preserve"> 11%</v>
      </c>
      <c r="V8" s="9"/>
      <c r="W8" s="12"/>
      <c r="X8" s="53">
        <v>11200</v>
      </c>
      <c r="Y8" s="48"/>
      <c r="Z8" s="53">
        <v>11411.128883199999</v>
      </c>
      <c r="AA8" s="49"/>
      <c r="AB8" s="42">
        <f t="shared" si="10"/>
        <v>-211.12888319999911</v>
      </c>
      <c r="AC8" s="50">
        <f t="shared" ref="AC8:AC45" si="17">IF(AB8&lt;0,ROUND(AB8,0),"")</f>
        <v>-211</v>
      </c>
      <c r="AD8" s="51" t="str">
        <f t="shared" ref="AD8:AD46" si="18">IF(AB8&gt;0,ROUND(AB8,0),"")</f>
        <v/>
      </c>
      <c r="AE8" s="44" t="str">
        <f t="shared" si="11"/>
        <v xml:space="preserve">-211 </v>
      </c>
      <c r="AF8" s="45" t="str">
        <f t="shared" si="12"/>
        <v/>
      </c>
      <c r="AG8" s="49"/>
      <c r="AH8" s="46">
        <f>IF(Z8=0,"",(X8/Z8-1)*100)</f>
        <v>-1.8502015476385747</v>
      </c>
      <c r="AI8" s="46">
        <f t="shared" si="13"/>
        <v>-2</v>
      </c>
      <c r="AJ8" s="47" t="str">
        <f>IF(AH8="","",IF(AH8&gt;100,100,IF(AH8&gt;1,ROUND(AH8,0),"")))</f>
        <v/>
      </c>
      <c r="AK8" s="44" t="str">
        <f t="shared" si="14"/>
        <v xml:space="preserve">-2% </v>
      </c>
      <c r="AL8" s="55" t="str">
        <f t="shared" si="15"/>
        <v/>
      </c>
      <c r="AM8" s="1"/>
      <c r="AN8" s="1"/>
    </row>
    <row r="9" spans="1:48" ht="15.75" customHeight="1">
      <c r="A9" s="52" t="s">
        <v>33</v>
      </c>
      <c r="B9" s="38"/>
      <c r="C9" s="11"/>
      <c r="D9" s="53">
        <v>150</v>
      </c>
      <c r="E9" s="40"/>
      <c r="F9" s="53">
        <v>100</v>
      </c>
      <c r="G9" s="41"/>
      <c r="H9" s="42">
        <f t="shared" si="0"/>
        <v>50</v>
      </c>
      <c r="I9" s="42">
        <f t="shared" si="16"/>
        <v>50</v>
      </c>
      <c r="J9" s="42"/>
      <c r="K9" s="42"/>
      <c r="L9" s="43" t="str">
        <f t="shared" si="1"/>
        <v/>
      </c>
      <c r="M9" s="43">
        <f t="shared" si="2"/>
        <v>50</v>
      </c>
      <c r="N9" s="54" t="str">
        <f t="shared" si="3"/>
        <v/>
      </c>
      <c r="O9" s="55" t="str">
        <f t="shared" si="4"/>
        <v xml:space="preserve"> 50</v>
      </c>
      <c r="P9" s="46">
        <f t="shared" si="5"/>
        <v>50</v>
      </c>
      <c r="Q9" s="46" t="str">
        <f t="shared" si="6"/>
        <v/>
      </c>
      <c r="R9" s="47">
        <f t="shared" si="7"/>
        <v>50</v>
      </c>
      <c r="S9" s="47"/>
      <c r="T9" s="54" t="str">
        <f t="shared" si="8"/>
        <v/>
      </c>
      <c r="U9" s="55" t="str">
        <f t="shared" si="9"/>
        <v>--- 50%</v>
      </c>
      <c r="V9" s="8"/>
      <c r="W9" s="11"/>
      <c r="X9" s="53">
        <v>1500</v>
      </c>
      <c r="Y9" s="48"/>
      <c r="Z9" s="53">
        <v>1993.6914106999998</v>
      </c>
      <c r="AA9" s="49"/>
      <c r="AB9" s="42">
        <f t="shared" si="10"/>
        <v>-493.69141069999978</v>
      </c>
      <c r="AC9" s="50">
        <f t="shared" si="17"/>
        <v>-494</v>
      </c>
      <c r="AD9" s="51" t="str">
        <f t="shared" si="18"/>
        <v/>
      </c>
      <c r="AE9" s="44" t="str">
        <f t="shared" si="11"/>
        <v xml:space="preserve">-494 </v>
      </c>
      <c r="AF9" s="45" t="str">
        <f t="shared" si="12"/>
        <v/>
      </c>
      <c r="AG9" s="49"/>
      <c r="AH9" s="46">
        <f>IF(Z9=0,"",(X9/Z9-1)*100)</f>
        <v>-24.762679321904745</v>
      </c>
      <c r="AI9" s="46">
        <f t="shared" si="13"/>
        <v>-25</v>
      </c>
      <c r="AJ9" s="47" t="str">
        <f>IF(AH9="","",IF(AH9&gt;100,100,IF(AH9&gt;1,ROUND(AH9,0),"")))</f>
        <v/>
      </c>
      <c r="AK9" s="44" t="str">
        <f t="shared" si="14"/>
        <v>-25% -</v>
      </c>
      <c r="AL9" s="55" t="str">
        <f t="shared" si="15"/>
        <v/>
      </c>
      <c r="AM9" s="1"/>
      <c r="AN9" s="1"/>
    </row>
    <row r="10" spans="1:48" ht="15.75" customHeight="1">
      <c r="A10" s="52" t="s">
        <v>34</v>
      </c>
      <c r="B10" s="38"/>
      <c r="C10" s="11"/>
      <c r="D10" s="53">
        <v>1000</v>
      </c>
      <c r="E10" s="40"/>
      <c r="F10" s="53">
        <v>650</v>
      </c>
      <c r="G10" s="41"/>
      <c r="H10" s="42">
        <f t="shared" si="0"/>
        <v>350</v>
      </c>
      <c r="I10" s="42">
        <f t="shared" si="16"/>
        <v>350</v>
      </c>
      <c r="J10" s="42"/>
      <c r="K10" s="42"/>
      <c r="L10" s="43" t="str">
        <f t="shared" si="1"/>
        <v/>
      </c>
      <c r="M10" s="43">
        <f t="shared" si="2"/>
        <v>350</v>
      </c>
      <c r="N10" s="54" t="str">
        <f t="shared" si="3"/>
        <v/>
      </c>
      <c r="O10" s="55" t="str">
        <f t="shared" si="4"/>
        <v>██ 350</v>
      </c>
      <c r="P10" s="46">
        <f t="shared" si="5"/>
        <v>53.846153846153854</v>
      </c>
      <c r="Q10" s="46" t="str">
        <f t="shared" si="6"/>
        <v/>
      </c>
      <c r="R10" s="47">
        <f t="shared" si="7"/>
        <v>54</v>
      </c>
      <c r="S10" s="47"/>
      <c r="T10" s="54" t="str">
        <f t="shared" si="8"/>
        <v/>
      </c>
      <c r="U10" s="55" t="str">
        <f t="shared" si="9"/>
        <v>--- 54%</v>
      </c>
      <c r="V10" s="8"/>
      <c r="W10" s="11"/>
      <c r="X10" s="53">
        <v>10500</v>
      </c>
      <c r="Y10" s="48"/>
      <c r="Z10" s="53">
        <v>9184.8026422000003</v>
      </c>
      <c r="AA10" s="49"/>
      <c r="AB10" s="42">
        <f t="shared" si="10"/>
        <v>1315.1973577999997</v>
      </c>
      <c r="AC10" s="50" t="str">
        <f t="shared" si="17"/>
        <v/>
      </c>
      <c r="AD10" s="51">
        <f t="shared" si="18"/>
        <v>1315</v>
      </c>
      <c r="AE10" s="44" t="str">
        <f t="shared" si="11"/>
        <v/>
      </c>
      <c r="AF10" s="45" t="str">
        <f t="shared" si="12"/>
        <v>██ 1315</v>
      </c>
      <c r="AG10" s="49"/>
      <c r="AH10" s="46">
        <f>IF(Z10=0,"",(X10/Z10-1)*100)</f>
        <v>14.319277278286457</v>
      </c>
      <c r="AI10" s="46" t="str">
        <f t="shared" si="13"/>
        <v/>
      </c>
      <c r="AJ10" s="47">
        <f>IF(AH10="","",IF(AH10&gt;100,100,IF(AH10&gt;1,ROUND(AH10,0),"")))</f>
        <v>14</v>
      </c>
      <c r="AK10" s="44" t="str">
        <f t="shared" si="14"/>
        <v/>
      </c>
      <c r="AL10" s="55" t="str">
        <f t="shared" si="15"/>
        <v xml:space="preserve"> 14%</v>
      </c>
      <c r="AM10" s="1"/>
      <c r="AN10" s="1"/>
    </row>
    <row r="11" spans="1:48" ht="15.75" customHeight="1">
      <c r="A11" s="56" t="s">
        <v>30</v>
      </c>
      <c r="B11" s="38"/>
      <c r="C11" s="12"/>
      <c r="D11" s="40">
        <v>19.789619999999996</v>
      </c>
      <c r="E11" s="40"/>
      <c r="F11" s="40">
        <v>10</v>
      </c>
      <c r="G11" s="41"/>
      <c r="H11" s="42">
        <f t="shared" si="0"/>
        <v>9.7896199999999958</v>
      </c>
      <c r="I11" s="42">
        <f t="shared" si="16"/>
        <v>9.7896199999999958</v>
      </c>
      <c r="J11" s="42"/>
      <c r="K11" s="42"/>
      <c r="L11" s="43" t="str">
        <f t="shared" si="1"/>
        <v/>
      </c>
      <c r="M11" s="43">
        <f t="shared" si="2"/>
        <v>10</v>
      </c>
      <c r="N11" s="57" t="str">
        <f t="shared" si="3"/>
        <v/>
      </c>
      <c r="O11" s="58" t="str">
        <f t="shared" si="4"/>
        <v xml:space="preserve"> 10</v>
      </c>
      <c r="P11" s="46">
        <f>IF(F11=0,"",IF(F11&lt;0,-(D11/F11-1)*100,(D11/F11-1)*100))</f>
        <v>97.896199999999965</v>
      </c>
      <c r="Q11" s="46" t="str">
        <f>IF(P11&lt;-100,100,IF(P11&lt;0,ROUND(P11,0),""))</f>
        <v/>
      </c>
      <c r="R11" s="47">
        <f t="shared" si="7"/>
        <v>98</v>
      </c>
      <c r="S11" s="47"/>
      <c r="T11" s="57" t="str">
        <f t="shared" si="8"/>
        <v/>
      </c>
      <c r="U11" s="58" t="str">
        <f t="shared" si="9"/>
        <v>----- 98%</v>
      </c>
      <c r="V11" s="9"/>
      <c r="W11" s="12"/>
      <c r="X11" s="40">
        <v>10</v>
      </c>
      <c r="Y11" s="48"/>
      <c r="Z11" s="40">
        <v>57.142439000000365</v>
      </c>
      <c r="AA11" s="49"/>
      <c r="AB11" s="42">
        <f t="shared" si="10"/>
        <v>-47.142439000000365</v>
      </c>
      <c r="AC11" s="50">
        <f t="shared" si="17"/>
        <v>-47</v>
      </c>
      <c r="AD11" s="51" t="str">
        <f t="shared" si="18"/>
        <v/>
      </c>
      <c r="AE11" s="59" t="str">
        <f t="shared" si="11"/>
        <v xml:space="preserve">-47 </v>
      </c>
      <c r="AF11" s="60" t="str">
        <f t="shared" si="12"/>
        <v/>
      </c>
      <c r="AG11" s="49"/>
      <c r="AH11" s="46">
        <f>IF(Z11=0,"",IF(Z11&lt;0,-(X11/Z11-1)*100,(X11/Z11-1)*100))</f>
        <v>-82.499871942813058</v>
      </c>
      <c r="AI11" s="46">
        <f>IF(AH11&lt;-100,100,IF(AH11&lt;0,ROUND(AH11,0),""))</f>
        <v>-82</v>
      </c>
      <c r="AJ11" s="47" t="str">
        <f>IF(AH11="","",IF(AH11&gt;100,100,IF(AH11&gt;1,ROUND(AH11,0),"")))</f>
        <v/>
      </c>
      <c r="AK11" s="57" t="str">
        <f t="shared" si="14"/>
        <v>-82% ----</v>
      </c>
      <c r="AL11" s="58" t="str">
        <f t="shared" si="15"/>
        <v/>
      </c>
      <c r="AM11" s="1"/>
      <c r="AN11" s="1"/>
    </row>
    <row r="12" spans="1:48" s="5" customFormat="1" ht="15.75" customHeight="1">
      <c r="A12" s="61" t="s">
        <v>46</v>
      </c>
      <c r="B12" s="62"/>
      <c r="C12" s="12"/>
      <c r="D12" s="63">
        <f>SUM(D7:D11)</f>
        <v>3169.78962</v>
      </c>
      <c r="E12" s="64"/>
      <c r="F12" s="63">
        <f>SUM(F7:F11)</f>
        <v>2560</v>
      </c>
      <c r="G12" s="65"/>
      <c r="H12" s="66">
        <f t="shared" si="0"/>
        <v>609.78962000000001</v>
      </c>
      <c r="I12" s="66">
        <f t="shared" si="16"/>
        <v>609.78962000000001</v>
      </c>
      <c r="J12" s="66"/>
      <c r="K12" s="66"/>
      <c r="L12" s="67" t="str">
        <f t="shared" si="1"/>
        <v/>
      </c>
      <c r="M12" s="67">
        <f t="shared" si="2"/>
        <v>610</v>
      </c>
      <c r="N12" s="68" t="str">
        <f t="shared" si="3"/>
        <v/>
      </c>
      <c r="O12" s="69" t="str">
        <f t="shared" si="4"/>
        <v>████ 610</v>
      </c>
      <c r="P12" s="70">
        <f t="shared" si="5"/>
        <v>23.819907031250011</v>
      </c>
      <c r="Q12" s="70" t="str">
        <f t="shared" ref="Q12:Q45" si="19">IF(P12&lt;-100,100,IF(P12&lt;0,ROUND(P12,0),""))</f>
        <v/>
      </c>
      <c r="R12" s="71">
        <f t="shared" si="7"/>
        <v>24</v>
      </c>
      <c r="S12" s="47"/>
      <c r="T12" s="72" t="str">
        <f t="shared" si="8"/>
        <v/>
      </c>
      <c r="U12" s="73" t="str">
        <f t="shared" si="9"/>
        <v>- 24%</v>
      </c>
      <c r="V12" s="46"/>
      <c r="W12" s="12"/>
      <c r="X12" s="63">
        <f>SUM(X7:X11)</f>
        <v>37710</v>
      </c>
      <c r="Y12" s="74"/>
      <c r="Z12" s="63">
        <v>38195.934796300004</v>
      </c>
      <c r="AA12" s="75"/>
      <c r="AB12" s="76">
        <f t="shared" si="10"/>
        <v>-485.93479630000365</v>
      </c>
      <c r="AC12" s="77">
        <f t="shared" si="17"/>
        <v>-486</v>
      </c>
      <c r="AD12" s="78" t="str">
        <f t="shared" si="18"/>
        <v/>
      </c>
      <c r="AE12" s="72" t="str">
        <f t="shared" si="11"/>
        <v xml:space="preserve">-486 </v>
      </c>
      <c r="AF12" s="73" t="str">
        <f t="shared" si="12"/>
        <v/>
      </c>
      <c r="AG12" s="75"/>
      <c r="AH12" s="70">
        <f t="shared" ref="AH12:AH17" si="20">IF(Z12=0,"",(X12/Z12-1)*100)</f>
        <v>-1.2722160064716492</v>
      </c>
      <c r="AI12" s="70">
        <f t="shared" ref="AI12:AI45" si="21">IF(AH12&lt;-100,100,IF(AH12&lt;0,ROUND(AH12,0),""))</f>
        <v>-1</v>
      </c>
      <c r="AJ12" s="71" t="str">
        <f t="shared" ref="AJ12:AJ45" si="22">IF(AH12="","",IF(AH12&gt;100,100,IF(AH12&gt;1,ROUND(AH12,0),"")))</f>
        <v/>
      </c>
      <c r="AK12" s="72" t="str">
        <f t="shared" si="14"/>
        <v xml:space="preserve">-1% </v>
      </c>
      <c r="AL12" s="73" t="str">
        <f t="shared" si="15"/>
        <v/>
      </c>
      <c r="AM12" s="4"/>
      <c r="AN12" s="4"/>
    </row>
    <row r="13" spans="1:48" ht="15.75" customHeight="1">
      <c r="A13" s="79" t="s">
        <v>45</v>
      </c>
      <c r="B13" s="38"/>
      <c r="C13" s="12"/>
      <c r="D13" s="80">
        <v>-314.6585</v>
      </c>
      <c r="E13" s="40"/>
      <c r="F13" s="80">
        <v>-280</v>
      </c>
      <c r="G13" s="41"/>
      <c r="H13" s="42">
        <f t="shared" si="0"/>
        <v>-34.658500000000004</v>
      </c>
      <c r="I13" s="42">
        <f t="shared" si="16"/>
        <v>34.658500000000004</v>
      </c>
      <c r="J13" s="42"/>
      <c r="K13" s="42"/>
      <c r="L13" s="43">
        <f t="shared" si="1"/>
        <v>-35</v>
      </c>
      <c r="M13" s="43" t="str">
        <f t="shared" si="2"/>
        <v/>
      </c>
      <c r="N13" s="54" t="str">
        <f t="shared" si="3"/>
        <v xml:space="preserve">-35 </v>
      </c>
      <c r="O13" s="55" t="str">
        <f t="shared" si="4"/>
        <v/>
      </c>
      <c r="P13" s="46">
        <f>IF(F13=0,"",-(D13/F13-1)*100)</f>
        <v>-12.378035714285707</v>
      </c>
      <c r="Q13" s="46">
        <f t="shared" si="19"/>
        <v>-12</v>
      </c>
      <c r="R13" s="47" t="str">
        <f t="shared" si="7"/>
        <v/>
      </c>
      <c r="S13" s="47"/>
      <c r="T13" s="54" t="str">
        <f t="shared" si="8"/>
        <v xml:space="preserve">-12% </v>
      </c>
      <c r="U13" s="55" t="str">
        <f t="shared" si="9"/>
        <v/>
      </c>
      <c r="V13" s="46"/>
      <c r="W13" s="12"/>
      <c r="X13" s="80">
        <v>-3300</v>
      </c>
      <c r="Y13" s="48"/>
      <c r="Z13" s="80">
        <v>-3430.7553221999997</v>
      </c>
      <c r="AA13" s="49"/>
      <c r="AB13" s="42">
        <f t="shared" si="10"/>
        <v>130.75532219999968</v>
      </c>
      <c r="AC13" s="50" t="str">
        <f t="shared" si="17"/>
        <v/>
      </c>
      <c r="AD13" s="51">
        <f t="shared" si="18"/>
        <v>131</v>
      </c>
      <c r="AE13" s="44" t="str">
        <f t="shared" si="11"/>
        <v/>
      </c>
      <c r="AF13" s="45" t="str">
        <f t="shared" si="12"/>
        <v xml:space="preserve"> 131</v>
      </c>
      <c r="AG13" s="49"/>
      <c r="AH13" s="46">
        <f>IF(Z13=0,"",-(X13/Z13-1)*100)</f>
        <v>3.8112692372404999</v>
      </c>
      <c r="AI13" s="46" t="str">
        <f t="shared" si="21"/>
        <v/>
      </c>
      <c r="AJ13" s="47">
        <f t="shared" si="22"/>
        <v>4</v>
      </c>
      <c r="AK13" s="54" t="str">
        <f t="shared" si="14"/>
        <v/>
      </c>
      <c r="AL13" s="55" t="str">
        <f t="shared" si="15"/>
        <v xml:space="preserve"> 4%</v>
      </c>
      <c r="AM13" s="1"/>
      <c r="AN13" s="1"/>
    </row>
    <row r="14" spans="1:48" ht="15.75" customHeight="1">
      <c r="A14" s="81" t="s">
        <v>43</v>
      </c>
      <c r="B14" s="38"/>
      <c r="C14" s="12"/>
      <c r="D14" s="80">
        <v>-67.664649999999995</v>
      </c>
      <c r="E14" s="40"/>
      <c r="F14" s="80">
        <v>-60</v>
      </c>
      <c r="G14" s="41"/>
      <c r="H14" s="42">
        <f t="shared" si="0"/>
        <v>-7.6646499999999946</v>
      </c>
      <c r="I14" s="42">
        <f t="shared" si="16"/>
        <v>7.6646499999999946</v>
      </c>
      <c r="J14" s="42"/>
      <c r="K14" s="42"/>
      <c r="L14" s="43">
        <f t="shared" si="1"/>
        <v>-8</v>
      </c>
      <c r="M14" s="43" t="str">
        <f t="shared" si="2"/>
        <v/>
      </c>
      <c r="N14" s="54" t="str">
        <f t="shared" si="3"/>
        <v xml:space="preserve">-8 </v>
      </c>
      <c r="O14" s="55" t="str">
        <f t="shared" si="4"/>
        <v/>
      </c>
      <c r="P14" s="46">
        <f>IF(F14=0,"",-(D14/F14-1)*100)</f>
        <v>-12.774416666666655</v>
      </c>
      <c r="Q14" s="46">
        <f t="shared" si="19"/>
        <v>-13</v>
      </c>
      <c r="R14" s="47" t="str">
        <f t="shared" si="7"/>
        <v/>
      </c>
      <c r="S14" s="47"/>
      <c r="T14" s="54" t="str">
        <f t="shared" si="8"/>
        <v xml:space="preserve">-13% </v>
      </c>
      <c r="U14" s="55" t="str">
        <f t="shared" si="9"/>
        <v/>
      </c>
      <c r="V14" s="46"/>
      <c r="W14" s="12"/>
      <c r="X14" s="80">
        <v>-700</v>
      </c>
      <c r="Y14" s="48"/>
      <c r="Z14" s="80">
        <v>-776.34178250000002</v>
      </c>
      <c r="AA14" s="49"/>
      <c r="AB14" s="42">
        <f t="shared" si="10"/>
        <v>76.341782500000022</v>
      </c>
      <c r="AC14" s="50" t="str">
        <f t="shared" si="17"/>
        <v/>
      </c>
      <c r="AD14" s="51">
        <f t="shared" si="18"/>
        <v>76</v>
      </c>
      <c r="AE14" s="44" t="str">
        <f t="shared" si="11"/>
        <v/>
      </c>
      <c r="AF14" s="45" t="str">
        <f t="shared" si="12"/>
        <v xml:space="preserve"> 76</v>
      </c>
      <c r="AG14" s="49"/>
      <c r="AH14" s="46">
        <f>IF(Z14=0,"",-(X14/Z14-1)*100)</f>
        <v>9.8335274773131314</v>
      </c>
      <c r="AI14" s="46" t="str">
        <f t="shared" si="21"/>
        <v/>
      </c>
      <c r="AJ14" s="47">
        <f t="shared" si="22"/>
        <v>10</v>
      </c>
      <c r="AK14" s="54" t="str">
        <f t="shared" si="14"/>
        <v/>
      </c>
      <c r="AL14" s="55" t="str">
        <f t="shared" si="15"/>
        <v xml:space="preserve"> 10%</v>
      </c>
      <c r="AM14" s="1"/>
      <c r="AN14" s="1"/>
    </row>
    <row r="15" spans="1:48" ht="15.75" customHeight="1">
      <c r="A15" s="81" t="s">
        <v>44</v>
      </c>
      <c r="B15" s="38"/>
      <c r="C15" s="12"/>
      <c r="D15" s="82">
        <v>-64.655760000000001</v>
      </c>
      <c r="E15" s="40"/>
      <c r="F15" s="82">
        <v>-60</v>
      </c>
      <c r="G15" s="83"/>
      <c r="H15" s="42">
        <f t="shared" si="0"/>
        <v>-4.6557600000000008</v>
      </c>
      <c r="I15" s="42">
        <f t="shared" si="16"/>
        <v>4.6557600000000008</v>
      </c>
      <c r="J15" s="42"/>
      <c r="K15" s="42"/>
      <c r="L15" s="43">
        <f t="shared" si="1"/>
        <v>-5</v>
      </c>
      <c r="M15" s="43" t="str">
        <f t="shared" si="2"/>
        <v/>
      </c>
      <c r="N15" s="54" t="str">
        <f t="shared" si="3"/>
        <v xml:space="preserve">-5 </v>
      </c>
      <c r="O15" s="55" t="str">
        <f t="shared" si="4"/>
        <v/>
      </c>
      <c r="P15" s="46">
        <f>IF(F15=0,"",-(D15/F15-1)*100)</f>
        <v>-7.7595999999999998</v>
      </c>
      <c r="Q15" s="46">
        <f t="shared" si="19"/>
        <v>-8</v>
      </c>
      <c r="R15" s="47" t="str">
        <f t="shared" si="7"/>
        <v/>
      </c>
      <c r="S15" s="47"/>
      <c r="T15" s="54" t="str">
        <f t="shared" si="8"/>
        <v xml:space="preserve">-8% </v>
      </c>
      <c r="U15" s="55" t="str">
        <f t="shared" si="9"/>
        <v/>
      </c>
      <c r="V15" s="46"/>
      <c r="W15" s="12"/>
      <c r="X15" s="82">
        <v>-700</v>
      </c>
      <c r="Y15" s="48"/>
      <c r="Z15" s="82">
        <v>-721.60067609999987</v>
      </c>
      <c r="AA15" s="49"/>
      <c r="AB15" s="42">
        <f t="shared" si="10"/>
        <v>21.600676099999873</v>
      </c>
      <c r="AC15" s="50" t="str">
        <f t="shared" si="17"/>
        <v/>
      </c>
      <c r="AD15" s="51">
        <f t="shared" si="18"/>
        <v>22</v>
      </c>
      <c r="AE15" s="44" t="str">
        <f t="shared" si="11"/>
        <v/>
      </c>
      <c r="AF15" s="45" t="str">
        <f t="shared" si="12"/>
        <v xml:space="preserve"> 22</v>
      </c>
      <c r="AG15" s="49"/>
      <c r="AH15" s="46">
        <f>IF(Z15=0,"",-(X15/Z15-1)*100)</f>
        <v>2.993439005177212</v>
      </c>
      <c r="AI15" s="46" t="str">
        <f t="shared" si="21"/>
        <v/>
      </c>
      <c r="AJ15" s="47">
        <f t="shared" si="22"/>
        <v>3</v>
      </c>
      <c r="AK15" s="54" t="str">
        <f t="shared" si="14"/>
        <v/>
      </c>
      <c r="AL15" s="55" t="str">
        <f t="shared" si="15"/>
        <v xml:space="preserve"> 3%</v>
      </c>
      <c r="AM15" s="1"/>
      <c r="AN15" s="1"/>
    </row>
    <row r="16" spans="1:48" ht="15.75" customHeight="1">
      <c r="A16" s="84" t="s">
        <v>2</v>
      </c>
      <c r="B16" s="38"/>
      <c r="C16" s="12"/>
      <c r="D16" s="85">
        <f>SUM(D13:D15)</f>
        <v>-446.97890999999998</v>
      </c>
      <c r="E16" s="40"/>
      <c r="F16" s="85">
        <f>SUM(F13:F15)</f>
        <v>-400</v>
      </c>
      <c r="G16" s="86"/>
      <c r="H16" s="42">
        <f t="shared" si="0"/>
        <v>-46.978909999999985</v>
      </c>
      <c r="I16" s="42">
        <f t="shared" si="16"/>
        <v>46.978909999999985</v>
      </c>
      <c r="J16" s="42"/>
      <c r="K16" s="42"/>
      <c r="L16" s="43">
        <f t="shared" si="1"/>
        <v>-47</v>
      </c>
      <c r="M16" s="43" t="str">
        <f t="shared" si="2"/>
        <v/>
      </c>
      <c r="N16" s="87" t="str">
        <f t="shared" si="3"/>
        <v xml:space="preserve">-47 </v>
      </c>
      <c r="O16" s="88" t="str">
        <f t="shared" si="4"/>
        <v/>
      </c>
      <c r="P16" s="46">
        <f>IF(F16=0,"",-(D16/F16-1)*100)</f>
        <v>-11.744727499999996</v>
      </c>
      <c r="Q16" s="46">
        <f t="shared" si="19"/>
        <v>-12</v>
      </c>
      <c r="R16" s="47" t="str">
        <f t="shared" si="7"/>
        <v/>
      </c>
      <c r="S16" s="47"/>
      <c r="T16" s="87" t="str">
        <f t="shared" si="8"/>
        <v xml:space="preserve">-12% </v>
      </c>
      <c r="U16" s="88" t="str">
        <f t="shared" si="9"/>
        <v/>
      </c>
      <c r="V16" s="46"/>
      <c r="W16" s="12"/>
      <c r="X16" s="85">
        <f>SUM(X13:X15)</f>
        <v>-4700</v>
      </c>
      <c r="Y16" s="48"/>
      <c r="Z16" s="85">
        <v>-4928.6977807999992</v>
      </c>
      <c r="AA16" s="49"/>
      <c r="AB16" s="42">
        <f t="shared" si="10"/>
        <v>228.69778079999924</v>
      </c>
      <c r="AC16" s="50" t="str">
        <f t="shared" si="17"/>
        <v/>
      </c>
      <c r="AD16" s="51">
        <f t="shared" si="18"/>
        <v>229</v>
      </c>
      <c r="AE16" s="89" t="str">
        <f t="shared" si="11"/>
        <v/>
      </c>
      <c r="AF16" s="90" t="str">
        <f t="shared" si="12"/>
        <v xml:space="preserve"> 229</v>
      </c>
      <c r="AG16" s="49"/>
      <c r="AH16" s="46">
        <f>IF(Z16=0,"",-(X16/Z16-1)*100)</f>
        <v>4.6401258703851482</v>
      </c>
      <c r="AI16" s="46" t="str">
        <f t="shared" si="21"/>
        <v/>
      </c>
      <c r="AJ16" s="47">
        <f t="shared" si="22"/>
        <v>5</v>
      </c>
      <c r="AK16" s="87" t="str">
        <f t="shared" si="14"/>
        <v/>
      </c>
      <c r="AL16" s="88" t="str">
        <f t="shared" si="15"/>
        <v xml:space="preserve"> 5%</v>
      </c>
      <c r="AM16" s="1"/>
      <c r="AN16" s="1"/>
    </row>
    <row r="17" spans="1:40" s="5" customFormat="1" ht="15.75" customHeight="1">
      <c r="A17" s="91" t="s">
        <v>14</v>
      </c>
      <c r="B17" s="62"/>
      <c r="C17" s="12"/>
      <c r="D17" s="92">
        <f>D12+D16</f>
        <v>2722.8107100000002</v>
      </c>
      <c r="E17" s="64"/>
      <c r="F17" s="92">
        <f>F12+F16</f>
        <v>2160</v>
      </c>
      <c r="G17" s="93"/>
      <c r="H17" s="76">
        <f t="shared" si="0"/>
        <v>562.8107100000002</v>
      </c>
      <c r="I17" s="66">
        <f t="shared" si="16"/>
        <v>562.8107100000002</v>
      </c>
      <c r="J17" s="66"/>
      <c r="K17" s="66"/>
      <c r="L17" s="67" t="str">
        <f t="shared" si="1"/>
        <v/>
      </c>
      <c r="M17" s="67">
        <f t="shared" si="2"/>
        <v>563</v>
      </c>
      <c r="N17" s="68" t="str">
        <f t="shared" si="3"/>
        <v/>
      </c>
      <c r="O17" s="69" t="str">
        <f t="shared" si="4"/>
        <v>████ 563</v>
      </c>
      <c r="P17" s="70">
        <f t="shared" si="5"/>
        <v>26.056051388888889</v>
      </c>
      <c r="Q17" s="70" t="str">
        <f t="shared" si="19"/>
        <v/>
      </c>
      <c r="R17" s="71">
        <f t="shared" si="7"/>
        <v>26</v>
      </c>
      <c r="S17" s="47"/>
      <c r="T17" s="68" t="str">
        <f t="shared" si="8"/>
        <v/>
      </c>
      <c r="U17" s="69" t="str">
        <f t="shared" si="9"/>
        <v>- 26%</v>
      </c>
      <c r="V17" s="94"/>
      <c r="W17" s="12"/>
      <c r="X17" s="92">
        <f>X12+X16</f>
        <v>33010</v>
      </c>
      <c r="Y17" s="74"/>
      <c r="Z17" s="92">
        <v>33267.237015500003</v>
      </c>
      <c r="AA17" s="75"/>
      <c r="AB17" s="66">
        <f t="shared" si="10"/>
        <v>-257.2370155000026</v>
      </c>
      <c r="AC17" s="77">
        <f t="shared" si="17"/>
        <v>-257</v>
      </c>
      <c r="AD17" s="78" t="str">
        <f t="shared" si="18"/>
        <v/>
      </c>
      <c r="AE17" s="72" t="str">
        <f t="shared" si="11"/>
        <v xml:space="preserve">-257 </v>
      </c>
      <c r="AF17" s="73" t="str">
        <f t="shared" si="12"/>
        <v/>
      </c>
      <c r="AG17" s="75"/>
      <c r="AH17" s="70">
        <f t="shared" si="20"/>
        <v>-0.77324430453947768</v>
      </c>
      <c r="AI17" s="70">
        <f t="shared" si="21"/>
        <v>-1</v>
      </c>
      <c r="AJ17" s="71" t="str">
        <f t="shared" si="22"/>
        <v/>
      </c>
      <c r="AK17" s="68" t="str">
        <f t="shared" si="14"/>
        <v xml:space="preserve">-1% </v>
      </c>
      <c r="AL17" s="69" t="str">
        <f t="shared" si="15"/>
        <v/>
      </c>
      <c r="AM17" s="4"/>
      <c r="AN17" s="4"/>
    </row>
    <row r="18" spans="1:40" ht="15.75" customHeight="1">
      <c r="A18" s="95" t="s">
        <v>1</v>
      </c>
      <c r="B18" s="38"/>
      <c r="C18" s="12"/>
      <c r="D18" s="96">
        <v>254.77231</v>
      </c>
      <c r="E18" s="40"/>
      <c r="F18" s="96">
        <v>200</v>
      </c>
      <c r="G18" s="83"/>
      <c r="H18" s="42">
        <f t="shared" si="0"/>
        <v>54.772310000000004</v>
      </c>
      <c r="I18" s="42">
        <f t="shared" si="16"/>
        <v>54.772310000000004</v>
      </c>
      <c r="J18" s="42"/>
      <c r="K18" s="42"/>
      <c r="L18" s="43" t="str">
        <f t="shared" si="1"/>
        <v/>
      </c>
      <c r="M18" s="43">
        <f t="shared" si="2"/>
        <v>55</v>
      </c>
      <c r="N18" s="97" t="str">
        <f t="shared" si="3"/>
        <v/>
      </c>
      <c r="O18" s="98" t="str">
        <f t="shared" si="4"/>
        <v xml:space="preserve"> 55</v>
      </c>
      <c r="P18" s="46">
        <f>IF(F18=0,"",(ABS(D18)/ABS(F18)-1)*100)</f>
        <v>27.386155000000013</v>
      </c>
      <c r="Q18" s="46" t="str">
        <f t="shared" si="19"/>
        <v/>
      </c>
      <c r="R18" s="47">
        <f t="shared" si="7"/>
        <v>27</v>
      </c>
      <c r="S18" s="47"/>
      <c r="T18" s="97" t="str">
        <f t="shared" si="8"/>
        <v/>
      </c>
      <c r="U18" s="98" t="str">
        <f t="shared" si="9"/>
        <v>- 27%</v>
      </c>
      <c r="V18" s="46"/>
      <c r="W18" s="12"/>
      <c r="X18" s="96">
        <v>600</v>
      </c>
      <c r="Y18" s="48"/>
      <c r="Z18" s="96">
        <v>586.28273999999999</v>
      </c>
      <c r="AA18" s="49"/>
      <c r="AB18" s="42">
        <f t="shared" si="10"/>
        <v>13.71726000000001</v>
      </c>
      <c r="AC18" s="50" t="str">
        <f t="shared" si="17"/>
        <v/>
      </c>
      <c r="AD18" s="51">
        <f t="shared" si="18"/>
        <v>14</v>
      </c>
      <c r="AE18" s="99" t="str">
        <f t="shared" si="11"/>
        <v/>
      </c>
      <c r="AF18" s="100" t="str">
        <f t="shared" si="12"/>
        <v xml:space="preserve"> 14</v>
      </c>
      <c r="AG18" s="49"/>
      <c r="AH18" s="46">
        <f>IF(Z18=0,"",(ABS(X18)/ABS(Z18)-1)*100)</f>
        <v>2.339700466024297</v>
      </c>
      <c r="AI18" s="46" t="str">
        <f t="shared" si="21"/>
        <v/>
      </c>
      <c r="AJ18" s="47">
        <f t="shared" si="22"/>
        <v>2</v>
      </c>
      <c r="AK18" s="97" t="str">
        <f t="shared" si="14"/>
        <v/>
      </c>
      <c r="AL18" s="98" t="str">
        <f t="shared" si="15"/>
        <v xml:space="preserve"> 2%</v>
      </c>
      <c r="AM18" s="1"/>
      <c r="AN18" s="1"/>
    </row>
    <row r="19" spans="1:40" ht="15.75" customHeight="1">
      <c r="A19" s="81" t="s">
        <v>15</v>
      </c>
      <c r="B19" s="38"/>
      <c r="C19" s="12"/>
      <c r="D19" s="101">
        <v>-1000</v>
      </c>
      <c r="E19" s="40"/>
      <c r="F19" s="101">
        <v>-1100</v>
      </c>
      <c r="G19" s="83"/>
      <c r="H19" s="42">
        <f t="shared" si="0"/>
        <v>100</v>
      </c>
      <c r="I19" s="42">
        <f t="shared" si="16"/>
        <v>100</v>
      </c>
      <c r="J19" s="42"/>
      <c r="K19" s="42"/>
      <c r="L19" s="43" t="str">
        <f t="shared" si="1"/>
        <v/>
      </c>
      <c r="M19" s="43">
        <f t="shared" si="2"/>
        <v>100</v>
      </c>
      <c r="N19" s="54" t="str">
        <f t="shared" si="3"/>
        <v/>
      </c>
      <c r="O19" s="55" t="str">
        <f t="shared" si="4"/>
        <v xml:space="preserve"> 100</v>
      </c>
      <c r="P19" s="46">
        <f t="shared" ref="P19:P38" si="23">IF(F19=0,"",-(ABS(D19)/ABS(F19)-1)*100)</f>
        <v>9.0909090909090935</v>
      </c>
      <c r="Q19" s="46" t="str">
        <f t="shared" si="19"/>
        <v/>
      </c>
      <c r="R19" s="47">
        <f t="shared" si="7"/>
        <v>9</v>
      </c>
      <c r="S19" s="47"/>
      <c r="T19" s="54" t="str">
        <f t="shared" si="8"/>
        <v/>
      </c>
      <c r="U19" s="55" t="str">
        <f t="shared" si="9"/>
        <v xml:space="preserve"> 9%</v>
      </c>
      <c r="V19" s="46"/>
      <c r="W19" s="12"/>
      <c r="X19" s="101">
        <v>-9800</v>
      </c>
      <c r="Y19" s="48"/>
      <c r="Z19" s="101">
        <v>-9959.6525123519987</v>
      </c>
      <c r="AA19" s="49"/>
      <c r="AB19" s="42">
        <f t="shared" si="10"/>
        <v>159.65251235199867</v>
      </c>
      <c r="AC19" s="50" t="str">
        <f t="shared" si="17"/>
        <v/>
      </c>
      <c r="AD19" s="51">
        <f t="shared" si="18"/>
        <v>160</v>
      </c>
      <c r="AE19" s="44" t="str">
        <f t="shared" si="11"/>
        <v/>
      </c>
      <c r="AF19" s="45" t="str">
        <f t="shared" si="12"/>
        <v xml:space="preserve"> 160</v>
      </c>
      <c r="AG19" s="49"/>
      <c r="AH19" s="46">
        <f t="shared" ref="AH19:AH38" si="24">IF(Z19=0,"",-(ABS(X19)/ABS(Z19)-1)*100)</f>
        <v>1.6029927967265656</v>
      </c>
      <c r="AI19" s="46" t="str">
        <f t="shared" si="21"/>
        <v/>
      </c>
      <c r="AJ19" s="47">
        <f t="shared" si="22"/>
        <v>2</v>
      </c>
      <c r="AK19" s="54" t="str">
        <f t="shared" si="14"/>
        <v/>
      </c>
      <c r="AL19" s="55" t="str">
        <f t="shared" si="15"/>
        <v xml:space="preserve"> 2%</v>
      </c>
      <c r="AM19" s="1"/>
      <c r="AN19" s="1"/>
    </row>
    <row r="20" spans="1:40" ht="15.75" customHeight="1">
      <c r="A20" s="81" t="s">
        <v>31</v>
      </c>
      <c r="B20" s="38"/>
      <c r="C20" s="12"/>
      <c r="D20" s="101">
        <v>-60</v>
      </c>
      <c r="E20" s="40"/>
      <c r="F20" s="101">
        <v>-55</v>
      </c>
      <c r="G20" s="83"/>
      <c r="H20" s="42">
        <f t="shared" si="0"/>
        <v>-5</v>
      </c>
      <c r="I20" s="42">
        <f t="shared" si="16"/>
        <v>5</v>
      </c>
      <c r="J20" s="42"/>
      <c r="K20" s="42"/>
      <c r="L20" s="43">
        <f t="shared" si="1"/>
        <v>-5</v>
      </c>
      <c r="M20" s="43" t="str">
        <f t="shared" si="2"/>
        <v/>
      </c>
      <c r="N20" s="54" t="str">
        <f t="shared" si="3"/>
        <v xml:space="preserve">-5 </v>
      </c>
      <c r="O20" s="55" t="str">
        <f t="shared" si="4"/>
        <v/>
      </c>
      <c r="P20" s="46">
        <f t="shared" si="23"/>
        <v>-9.0909090909090828</v>
      </c>
      <c r="Q20" s="46">
        <f t="shared" si="19"/>
        <v>-9</v>
      </c>
      <c r="R20" s="47" t="str">
        <f t="shared" si="7"/>
        <v/>
      </c>
      <c r="S20" s="47"/>
      <c r="T20" s="54" t="str">
        <f t="shared" si="8"/>
        <v xml:space="preserve">-9% </v>
      </c>
      <c r="U20" s="55" t="str">
        <f t="shared" si="9"/>
        <v/>
      </c>
      <c r="V20" s="46"/>
      <c r="W20" s="12"/>
      <c r="X20" s="101">
        <v>-500</v>
      </c>
      <c r="Y20" s="48"/>
      <c r="Z20" s="101">
        <v>-514.85217580000005</v>
      </c>
      <c r="AA20" s="49"/>
      <c r="AB20" s="42">
        <f t="shared" si="10"/>
        <v>14.852175800000055</v>
      </c>
      <c r="AC20" s="50" t="str">
        <f t="shared" si="17"/>
        <v/>
      </c>
      <c r="AD20" s="51">
        <f t="shared" si="18"/>
        <v>15</v>
      </c>
      <c r="AE20" s="44" t="str">
        <f t="shared" si="11"/>
        <v/>
      </c>
      <c r="AF20" s="45" t="str">
        <f t="shared" si="12"/>
        <v xml:space="preserve"> 15</v>
      </c>
      <c r="AG20" s="49"/>
      <c r="AH20" s="46">
        <f t="shared" si="24"/>
        <v>2.8847456606203692</v>
      </c>
      <c r="AI20" s="46" t="str">
        <f t="shared" si="21"/>
        <v/>
      </c>
      <c r="AJ20" s="47">
        <f t="shared" si="22"/>
        <v>3</v>
      </c>
      <c r="AK20" s="54" t="str">
        <f t="shared" si="14"/>
        <v/>
      </c>
      <c r="AL20" s="55" t="str">
        <f t="shared" si="15"/>
        <v xml:space="preserve"> 3%</v>
      </c>
      <c r="AM20" s="1"/>
      <c r="AN20" s="1"/>
    </row>
    <row r="21" spans="1:40" ht="15.75" customHeight="1">
      <c r="A21" s="81" t="s">
        <v>12</v>
      </c>
      <c r="B21" s="38"/>
      <c r="C21" s="12"/>
      <c r="D21" s="101">
        <v>-30</v>
      </c>
      <c r="E21" s="40"/>
      <c r="F21" s="101">
        <v>-40</v>
      </c>
      <c r="G21" s="83"/>
      <c r="H21" s="42">
        <f t="shared" si="0"/>
        <v>10</v>
      </c>
      <c r="I21" s="42">
        <f t="shared" si="16"/>
        <v>10</v>
      </c>
      <c r="J21" s="42"/>
      <c r="K21" s="42"/>
      <c r="L21" s="43" t="str">
        <f t="shared" si="1"/>
        <v/>
      </c>
      <c r="M21" s="43">
        <f t="shared" si="2"/>
        <v>10</v>
      </c>
      <c r="N21" s="54" t="str">
        <f t="shared" si="3"/>
        <v/>
      </c>
      <c r="O21" s="55" t="str">
        <f t="shared" si="4"/>
        <v xml:space="preserve"> 10</v>
      </c>
      <c r="P21" s="46">
        <f t="shared" si="23"/>
        <v>25</v>
      </c>
      <c r="Q21" s="46" t="str">
        <f t="shared" si="19"/>
        <v/>
      </c>
      <c r="R21" s="47">
        <f t="shared" si="7"/>
        <v>25</v>
      </c>
      <c r="S21" s="47"/>
      <c r="T21" s="54" t="str">
        <f t="shared" si="8"/>
        <v/>
      </c>
      <c r="U21" s="55" t="str">
        <f t="shared" si="9"/>
        <v>- 25%</v>
      </c>
      <c r="V21" s="46"/>
      <c r="W21" s="12"/>
      <c r="X21" s="101">
        <v>-300</v>
      </c>
      <c r="Y21" s="48"/>
      <c r="Z21" s="101">
        <v>-307.21466700000002</v>
      </c>
      <c r="AA21" s="49"/>
      <c r="AB21" s="42">
        <f t="shared" si="10"/>
        <v>7.2146670000000199</v>
      </c>
      <c r="AC21" s="50" t="str">
        <f t="shared" si="17"/>
        <v/>
      </c>
      <c r="AD21" s="51">
        <f t="shared" si="18"/>
        <v>7</v>
      </c>
      <c r="AE21" s="44" t="str">
        <f t="shared" si="11"/>
        <v/>
      </c>
      <c r="AF21" s="45" t="str">
        <f t="shared" si="12"/>
        <v xml:space="preserve"> 7</v>
      </c>
      <c r="AG21" s="49"/>
      <c r="AH21" s="46">
        <f t="shared" si="24"/>
        <v>2.3484122911358374</v>
      </c>
      <c r="AI21" s="46" t="str">
        <f t="shared" si="21"/>
        <v/>
      </c>
      <c r="AJ21" s="47">
        <f t="shared" si="22"/>
        <v>2</v>
      </c>
      <c r="AK21" s="54" t="str">
        <f t="shared" si="14"/>
        <v/>
      </c>
      <c r="AL21" s="55" t="str">
        <f t="shared" si="15"/>
        <v xml:space="preserve"> 2%</v>
      </c>
      <c r="AM21" s="1"/>
      <c r="AN21" s="1"/>
    </row>
    <row r="22" spans="1:40" ht="15.75" customHeight="1">
      <c r="A22" s="81" t="s">
        <v>32</v>
      </c>
      <c r="B22" s="38"/>
      <c r="C22" s="12"/>
      <c r="D22" s="101">
        <v>-150</v>
      </c>
      <c r="E22" s="40"/>
      <c r="F22" s="101">
        <v>-120</v>
      </c>
      <c r="G22" s="83"/>
      <c r="H22" s="42">
        <f t="shared" si="0"/>
        <v>-30</v>
      </c>
      <c r="I22" s="42">
        <f t="shared" si="16"/>
        <v>30</v>
      </c>
      <c r="J22" s="42"/>
      <c r="K22" s="42"/>
      <c r="L22" s="43">
        <f t="shared" si="1"/>
        <v>-30</v>
      </c>
      <c r="M22" s="43" t="str">
        <f t="shared" si="2"/>
        <v/>
      </c>
      <c r="N22" s="54" t="str">
        <f t="shared" si="3"/>
        <v xml:space="preserve">-30 </v>
      </c>
      <c r="O22" s="55" t="str">
        <f t="shared" si="4"/>
        <v/>
      </c>
      <c r="P22" s="46">
        <f t="shared" si="23"/>
        <v>-25</v>
      </c>
      <c r="Q22" s="46">
        <f t="shared" si="19"/>
        <v>-25</v>
      </c>
      <c r="R22" s="47" t="str">
        <f t="shared" si="7"/>
        <v/>
      </c>
      <c r="S22" s="47"/>
      <c r="T22" s="54" t="str">
        <f t="shared" si="8"/>
        <v>-25% -</v>
      </c>
      <c r="U22" s="55" t="str">
        <f t="shared" si="9"/>
        <v/>
      </c>
      <c r="V22" s="46"/>
      <c r="W22" s="12"/>
      <c r="X22" s="101">
        <v>-1800</v>
      </c>
      <c r="Y22" s="48"/>
      <c r="Z22" s="101">
        <v>-1692.2925427</v>
      </c>
      <c r="AA22" s="49"/>
      <c r="AB22" s="42">
        <f t="shared" si="10"/>
        <v>-107.70745729999999</v>
      </c>
      <c r="AC22" s="50">
        <f t="shared" si="17"/>
        <v>-108</v>
      </c>
      <c r="AD22" s="51" t="str">
        <f t="shared" si="18"/>
        <v/>
      </c>
      <c r="AE22" s="44" t="str">
        <f t="shared" si="11"/>
        <v xml:space="preserve">-108 </v>
      </c>
      <c r="AF22" s="45" t="str">
        <f t="shared" si="12"/>
        <v/>
      </c>
      <c r="AG22" s="49"/>
      <c r="AH22" s="46">
        <f t="shared" si="24"/>
        <v>-6.3645885437842775</v>
      </c>
      <c r="AI22" s="46">
        <f t="shared" si="21"/>
        <v>-6</v>
      </c>
      <c r="AJ22" s="47" t="str">
        <f t="shared" si="22"/>
        <v/>
      </c>
      <c r="AK22" s="54" t="str">
        <f t="shared" si="14"/>
        <v xml:space="preserve">-6% </v>
      </c>
      <c r="AL22" s="55" t="str">
        <f t="shared" si="15"/>
        <v/>
      </c>
      <c r="AM22" s="1"/>
      <c r="AN22" s="1"/>
    </row>
    <row r="23" spans="1:40" ht="15.75" customHeight="1">
      <c r="A23" s="81" t="s">
        <v>3</v>
      </c>
      <c r="B23" s="38"/>
      <c r="C23" s="12"/>
      <c r="D23" s="101">
        <v>-400</v>
      </c>
      <c r="E23" s="40"/>
      <c r="F23" s="101">
        <v>-420</v>
      </c>
      <c r="G23" s="83"/>
      <c r="H23" s="42">
        <f t="shared" si="0"/>
        <v>20</v>
      </c>
      <c r="I23" s="42">
        <f t="shared" si="16"/>
        <v>20</v>
      </c>
      <c r="J23" s="42"/>
      <c r="K23" s="42"/>
      <c r="L23" s="43" t="str">
        <f t="shared" si="1"/>
        <v/>
      </c>
      <c r="M23" s="43">
        <f t="shared" si="2"/>
        <v>20</v>
      </c>
      <c r="N23" s="54" t="str">
        <f t="shared" si="3"/>
        <v/>
      </c>
      <c r="O23" s="55" t="str">
        <f t="shared" si="4"/>
        <v xml:space="preserve"> 20</v>
      </c>
      <c r="P23" s="46">
        <f t="shared" si="23"/>
        <v>4.7619047619047672</v>
      </c>
      <c r="Q23" s="46" t="str">
        <f t="shared" si="19"/>
        <v/>
      </c>
      <c r="R23" s="47">
        <f t="shared" si="7"/>
        <v>5</v>
      </c>
      <c r="S23" s="47"/>
      <c r="T23" s="54" t="str">
        <f t="shared" si="8"/>
        <v/>
      </c>
      <c r="U23" s="55" t="str">
        <f t="shared" si="9"/>
        <v xml:space="preserve"> 5%</v>
      </c>
      <c r="V23" s="46"/>
      <c r="W23" s="12"/>
      <c r="X23" s="101">
        <v>-3500</v>
      </c>
      <c r="Y23" s="48"/>
      <c r="Z23" s="101">
        <v>-3483.5106526000004</v>
      </c>
      <c r="AA23" s="49"/>
      <c r="AB23" s="42">
        <f t="shared" si="10"/>
        <v>-16.489347399999588</v>
      </c>
      <c r="AC23" s="50">
        <f t="shared" si="17"/>
        <v>-16</v>
      </c>
      <c r="AD23" s="51" t="str">
        <f t="shared" si="18"/>
        <v/>
      </c>
      <c r="AE23" s="44" t="str">
        <f t="shared" si="11"/>
        <v xml:space="preserve">-16 </v>
      </c>
      <c r="AF23" s="45" t="str">
        <f t="shared" si="12"/>
        <v/>
      </c>
      <c r="AG23" s="49"/>
      <c r="AH23" s="46">
        <f t="shared" si="24"/>
        <v>-0.47335429813291086</v>
      </c>
      <c r="AI23" s="46">
        <f t="shared" si="21"/>
        <v>0</v>
      </c>
      <c r="AJ23" s="47" t="str">
        <f t="shared" si="22"/>
        <v/>
      </c>
      <c r="AK23" s="54" t="str">
        <f t="shared" si="14"/>
        <v xml:space="preserve">0% </v>
      </c>
      <c r="AL23" s="55" t="str">
        <f t="shared" si="15"/>
        <v/>
      </c>
      <c r="AM23" s="1"/>
      <c r="AN23" s="1"/>
    </row>
    <row r="24" spans="1:40" ht="15.75" customHeight="1">
      <c r="A24" s="81" t="s">
        <v>4</v>
      </c>
      <c r="B24" s="38"/>
      <c r="C24" s="12"/>
      <c r="D24" s="101">
        <v>-20</v>
      </c>
      <c r="E24" s="40"/>
      <c r="F24" s="101">
        <v>-25</v>
      </c>
      <c r="G24" s="83"/>
      <c r="H24" s="42">
        <f t="shared" si="0"/>
        <v>5</v>
      </c>
      <c r="I24" s="42">
        <f t="shared" si="16"/>
        <v>5</v>
      </c>
      <c r="J24" s="42"/>
      <c r="K24" s="42"/>
      <c r="L24" s="43" t="str">
        <f t="shared" si="1"/>
        <v/>
      </c>
      <c r="M24" s="43">
        <f t="shared" si="2"/>
        <v>5</v>
      </c>
      <c r="N24" s="54" t="str">
        <f t="shared" si="3"/>
        <v/>
      </c>
      <c r="O24" s="55" t="str">
        <f t="shared" si="4"/>
        <v xml:space="preserve"> 5</v>
      </c>
      <c r="P24" s="46">
        <f t="shared" si="23"/>
        <v>19.999999999999996</v>
      </c>
      <c r="Q24" s="46" t="str">
        <f t="shared" si="19"/>
        <v/>
      </c>
      <c r="R24" s="47">
        <f t="shared" si="7"/>
        <v>20</v>
      </c>
      <c r="S24" s="47"/>
      <c r="T24" s="54" t="str">
        <f t="shared" si="8"/>
        <v/>
      </c>
      <c r="U24" s="55" t="str">
        <f t="shared" si="9"/>
        <v>- 20%</v>
      </c>
      <c r="V24" s="46"/>
      <c r="W24" s="12"/>
      <c r="X24" s="101">
        <v>-500</v>
      </c>
      <c r="Y24" s="48"/>
      <c r="Z24" s="101">
        <v>-515.52199199999984</v>
      </c>
      <c r="AA24" s="49"/>
      <c r="AB24" s="42">
        <f t="shared" si="10"/>
        <v>15.521991999999841</v>
      </c>
      <c r="AC24" s="50" t="str">
        <f t="shared" si="17"/>
        <v/>
      </c>
      <c r="AD24" s="51">
        <f t="shared" si="18"/>
        <v>16</v>
      </c>
      <c r="AE24" s="44" t="str">
        <f t="shared" si="11"/>
        <v/>
      </c>
      <c r="AF24" s="45" t="str">
        <f t="shared" si="12"/>
        <v xml:space="preserve"> 16</v>
      </c>
      <c r="AG24" s="49"/>
      <c r="AH24" s="46">
        <f t="shared" si="24"/>
        <v>3.0109272234500217</v>
      </c>
      <c r="AI24" s="46" t="str">
        <f t="shared" si="21"/>
        <v/>
      </c>
      <c r="AJ24" s="47">
        <f t="shared" si="22"/>
        <v>3</v>
      </c>
      <c r="AK24" s="54" t="str">
        <f t="shared" si="14"/>
        <v/>
      </c>
      <c r="AL24" s="55" t="str">
        <f t="shared" si="15"/>
        <v xml:space="preserve"> 3%</v>
      </c>
      <c r="AM24" s="1"/>
      <c r="AN24" s="1"/>
    </row>
    <row r="25" spans="1:40" ht="15.75" customHeight="1">
      <c r="A25" s="102" t="s">
        <v>29</v>
      </c>
      <c r="B25" s="38"/>
      <c r="C25" s="12"/>
      <c r="D25" s="103">
        <v>-30</v>
      </c>
      <c r="E25" s="40"/>
      <c r="F25" s="103">
        <v>-35</v>
      </c>
      <c r="G25" s="83"/>
      <c r="H25" s="42">
        <f t="shared" si="0"/>
        <v>5</v>
      </c>
      <c r="I25" s="42">
        <f t="shared" si="16"/>
        <v>5</v>
      </c>
      <c r="J25" s="42"/>
      <c r="K25" s="42"/>
      <c r="L25" s="43" t="str">
        <f t="shared" si="1"/>
        <v/>
      </c>
      <c r="M25" s="43">
        <f t="shared" si="2"/>
        <v>5</v>
      </c>
      <c r="N25" s="57" t="str">
        <f t="shared" si="3"/>
        <v/>
      </c>
      <c r="O25" s="58" t="str">
        <f t="shared" si="4"/>
        <v xml:space="preserve"> 5</v>
      </c>
      <c r="P25" s="46">
        <f t="shared" si="23"/>
        <v>14.28571428571429</v>
      </c>
      <c r="Q25" s="46" t="str">
        <f t="shared" si="19"/>
        <v/>
      </c>
      <c r="R25" s="47">
        <f t="shared" si="7"/>
        <v>14</v>
      </c>
      <c r="S25" s="47"/>
      <c r="T25" s="57" t="str">
        <f t="shared" si="8"/>
        <v/>
      </c>
      <c r="U25" s="58" t="str">
        <f t="shared" si="9"/>
        <v xml:space="preserve"> 14%</v>
      </c>
      <c r="V25" s="46"/>
      <c r="W25" s="12"/>
      <c r="X25" s="103">
        <v>-300</v>
      </c>
      <c r="Y25" s="48"/>
      <c r="Z25" s="103">
        <v>-294.87662680000005</v>
      </c>
      <c r="AA25" s="49"/>
      <c r="AB25" s="42">
        <f t="shared" si="10"/>
        <v>-5.1233731999999463</v>
      </c>
      <c r="AC25" s="50">
        <f t="shared" si="17"/>
        <v>-5</v>
      </c>
      <c r="AD25" s="51" t="str">
        <f t="shared" si="18"/>
        <v/>
      </c>
      <c r="AE25" s="59" t="str">
        <f t="shared" si="11"/>
        <v xml:space="preserve">-5 </v>
      </c>
      <c r="AF25" s="60" t="str">
        <f t="shared" si="12"/>
        <v/>
      </c>
      <c r="AG25" s="49"/>
      <c r="AH25" s="46">
        <f t="shared" si="24"/>
        <v>-1.737463309859022</v>
      </c>
      <c r="AI25" s="46">
        <f t="shared" si="21"/>
        <v>-2</v>
      </c>
      <c r="AJ25" s="47" t="str">
        <f t="shared" si="22"/>
        <v/>
      </c>
      <c r="AK25" s="57" t="str">
        <f t="shared" si="14"/>
        <v xml:space="preserve">-2% </v>
      </c>
      <c r="AL25" s="58" t="str">
        <f t="shared" si="15"/>
        <v/>
      </c>
      <c r="AM25" s="1"/>
      <c r="AN25" s="1"/>
    </row>
    <row r="26" spans="1:40" ht="15.75" customHeight="1">
      <c r="A26" s="104" t="s">
        <v>17</v>
      </c>
      <c r="B26" s="62"/>
      <c r="C26" s="12"/>
      <c r="D26" s="105">
        <f>SUM(D19:D25)</f>
        <v>-1690</v>
      </c>
      <c r="E26" s="106"/>
      <c r="F26" s="105">
        <f>SUM(F19:F25)</f>
        <v>-1795</v>
      </c>
      <c r="G26" s="107"/>
      <c r="H26" s="108">
        <f t="shared" si="0"/>
        <v>105</v>
      </c>
      <c r="I26" s="42">
        <f t="shared" si="16"/>
        <v>105</v>
      </c>
      <c r="J26" s="42"/>
      <c r="K26" s="42"/>
      <c r="L26" s="109" t="str">
        <f t="shared" si="1"/>
        <v/>
      </c>
      <c r="M26" s="109">
        <f t="shared" si="2"/>
        <v>105</v>
      </c>
      <c r="N26" s="110" t="str">
        <f t="shared" si="3"/>
        <v/>
      </c>
      <c r="O26" s="111" t="str">
        <f t="shared" si="4"/>
        <v xml:space="preserve"> 105</v>
      </c>
      <c r="P26" s="46">
        <f t="shared" si="23"/>
        <v>5.8495821727019504</v>
      </c>
      <c r="Q26" s="46" t="str">
        <f t="shared" si="19"/>
        <v/>
      </c>
      <c r="R26" s="47">
        <f t="shared" si="7"/>
        <v>6</v>
      </c>
      <c r="S26" s="47"/>
      <c r="T26" s="110" t="str">
        <f t="shared" si="8"/>
        <v/>
      </c>
      <c r="U26" s="111" t="str">
        <f t="shared" si="9"/>
        <v xml:space="preserve"> 6%</v>
      </c>
      <c r="V26" s="94"/>
      <c r="W26" s="12"/>
      <c r="X26" s="105">
        <f>SUM(X19:X25)</f>
        <v>-16700</v>
      </c>
      <c r="Y26" s="48"/>
      <c r="Z26" s="105">
        <v>-16767.921169252</v>
      </c>
      <c r="AA26" s="49"/>
      <c r="AB26" s="42">
        <f t="shared" si="10"/>
        <v>67.921169252000254</v>
      </c>
      <c r="AC26" s="50" t="str">
        <f t="shared" si="17"/>
        <v/>
      </c>
      <c r="AD26" s="51">
        <f t="shared" si="18"/>
        <v>68</v>
      </c>
      <c r="AE26" s="112" t="str">
        <f t="shared" si="11"/>
        <v/>
      </c>
      <c r="AF26" s="113" t="str">
        <f t="shared" si="12"/>
        <v xml:space="preserve"> 68</v>
      </c>
      <c r="AG26" s="49"/>
      <c r="AH26" s="46">
        <f t="shared" si="24"/>
        <v>0.40506612934554376</v>
      </c>
      <c r="AI26" s="46" t="str">
        <f t="shared" si="21"/>
        <v/>
      </c>
      <c r="AJ26" s="47" t="str">
        <f t="shared" si="22"/>
        <v/>
      </c>
      <c r="AK26" s="110" t="str">
        <f t="shared" si="14"/>
        <v/>
      </c>
      <c r="AL26" s="111" t="str">
        <f t="shared" si="15"/>
        <v/>
      </c>
      <c r="AM26" s="1"/>
      <c r="AN26" s="1"/>
    </row>
    <row r="27" spans="1:40" ht="15.75" customHeight="1">
      <c r="A27" s="81" t="s">
        <v>15</v>
      </c>
      <c r="B27" s="38"/>
      <c r="C27" s="12"/>
      <c r="D27" s="101">
        <v>-300</v>
      </c>
      <c r="E27" s="40"/>
      <c r="F27" s="101">
        <v>-340</v>
      </c>
      <c r="G27" s="83"/>
      <c r="H27" s="42">
        <f t="shared" si="0"/>
        <v>40</v>
      </c>
      <c r="I27" s="42">
        <f t="shared" si="16"/>
        <v>40</v>
      </c>
      <c r="J27" s="42"/>
      <c r="K27" s="42"/>
      <c r="L27" s="43" t="str">
        <f t="shared" si="1"/>
        <v/>
      </c>
      <c r="M27" s="43">
        <f t="shared" si="2"/>
        <v>40</v>
      </c>
      <c r="N27" s="54" t="str">
        <f t="shared" si="3"/>
        <v/>
      </c>
      <c r="O27" s="55" t="str">
        <f t="shared" si="4"/>
        <v xml:space="preserve"> 40</v>
      </c>
      <c r="P27" s="46">
        <f t="shared" si="23"/>
        <v>11.764705882352944</v>
      </c>
      <c r="Q27" s="46" t="str">
        <f t="shared" si="19"/>
        <v/>
      </c>
      <c r="R27" s="47">
        <f t="shared" si="7"/>
        <v>12</v>
      </c>
      <c r="S27" s="47"/>
      <c r="T27" s="54" t="str">
        <f t="shared" si="8"/>
        <v/>
      </c>
      <c r="U27" s="55" t="str">
        <f t="shared" si="9"/>
        <v xml:space="preserve"> 12%</v>
      </c>
      <c r="V27" s="46"/>
      <c r="W27" s="12"/>
      <c r="X27" s="101">
        <v>-4000</v>
      </c>
      <c r="Y27" s="48"/>
      <c r="Z27" s="101">
        <v>-3873.1981992480009</v>
      </c>
      <c r="AA27" s="49"/>
      <c r="AB27" s="42">
        <f t="shared" si="10"/>
        <v>-126.80180075199905</v>
      </c>
      <c r="AC27" s="50">
        <f t="shared" si="17"/>
        <v>-127</v>
      </c>
      <c r="AD27" s="51" t="str">
        <f t="shared" si="18"/>
        <v/>
      </c>
      <c r="AE27" s="44" t="str">
        <f t="shared" si="11"/>
        <v xml:space="preserve">-127 </v>
      </c>
      <c r="AF27" s="45" t="str">
        <f t="shared" si="12"/>
        <v/>
      </c>
      <c r="AG27" s="49"/>
      <c r="AH27" s="46">
        <f t="shared" si="24"/>
        <v>-3.2738268022694639</v>
      </c>
      <c r="AI27" s="46">
        <f t="shared" si="21"/>
        <v>-3</v>
      </c>
      <c r="AJ27" s="47" t="str">
        <f t="shared" si="22"/>
        <v/>
      </c>
      <c r="AK27" s="54" t="str">
        <f t="shared" si="14"/>
        <v xml:space="preserve">-3% </v>
      </c>
      <c r="AL27" s="55" t="str">
        <f t="shared" si="15"/>
        <v/>
      </c>
      <c r="AM27" s="1"/>
      <c r="AN27" s="1"/>
    </row>
    <row r="28" spans="1:40" ht="15.75" customHeight="1">
      <c r="A28" s="81" t="s">
        <v>18</v>
      </c>
      <c r="B28" s="38"/>
      <c r="C28" s="12"/>
      <c r="D28" s="101">
        <v>-60</v>
      </c>
      <c r="E28" s="40"/>
      <c r="F28" s="101">
        <v>-50</v>
      </c>
      <c r="G28" s="83"/>
      <c r="H28" s="42">
        <f t="shared" si="0"/>
        <v>-10</v>
      </c>
      <c r="I28" s="42">
        <f t="shared" si="16"/>
        <v>10</v>
      </c>
      <c r="J28" s="42"/>
      <c r="K28" s="42"/>
      <c r="L28" s="43">
        <f t="shared" si="1"/>
        <v>-10</v>
      </c>
      <c r="M28" s="43" t="str">
        <f t="shared" si="2"/>
        <v/>
      </c>
      <c r="N28" s="54" t="str">
        <f t="shared" si="3"/>
        <v xml:space="preserve">-10 </v>
      </c>
      <c r="O28" s="55" t="str">
        <f t="shared" si="4"/>
        <v/>
      </c>
      <c r="P28" s="46">
        <f t="shared" si="23"/>
        <v>-19.999999999999996</v>
      </c>
      <c r="Q28" s="46">
        <f t="shared" si="19"/>
        <v>-20</v>
      </c>
      <c r="R28" s="47" t="str">
        <f t="shared" si="7"/>
        <v/>
      </c>
      <c r="S28" s="47"/>
      <c r="T28" s="54" t="str">
        <f t="shared" si="8"/>
        <v>-20% -</v>
      </c>
      <c r="U28" s="55" t="str">
        <f t="shared" si="9"/>
        <v/>
      </c>
      <c r="V28" s="46"/>
      <c r="W28" s="12"/>
      <c r="X28" s="101">
        <v>-500</v>
      </c>
      <c r="Y28" s="48"/>
      <c r="Z28" s="101">
        <v>-522.08710589999998</v>
      </c>
      <c r="AA28" s="49"/>
      <c r="AB28" s="42">
        <f t="shared" si="10"/>
        <v>22.087105899999983</v>
      </c>
      <c r="AC28" s="50" t="str">
        <f t="shared" si="17"/>
        <v/>
      </c>
      <c r="AD28" s="51">
        <f t="shared" si="18"/>
        <v>22</v>
      </c>
      <c r="AE28" s="44" t="str">
        <f t="shared" si="11"/>
        <v/>
      </c>
      <c r="AF28" s="45" t="str">
        <f t="shared" si="12"/>
        <v xml:space="preserve"> 22</v>
      </c>
      <c r="AG28" s="49"/>
      <c r="AH28" s="46">
        <f t="shared" si="24"/>
        <v>4.2305403926659153</v>
      </c>
      <c r="AI28" s="46" t="str">
        <f t="shared" si="21"/>
        <v/>
      </c>
      <c r="AJ28" s="47">
        <f t="shared" si="22"/>
        <v>4</v>
      </c>
      <c r="AK28" s="54" t="str">
        <f t="shared" si="14"/>
        <v/>
      </c>
      <c r="AL28" s="55" t="str">
        <f t="shared" si="15"/>
        <v xml:space="preserve"> 4%</v>
      </c>
      <c r="AM28" s="1"/>
      <c r="AN28" s="1"/>
    </row>
    <row r="29" spans="1:40" ht="15.75" customHeight="1">
      <c r="A29" s="81" t="s">
        <v>28</v>
      </c>
      <c r="B29" s="38"/>
      <c r="C29" s="12"/>
      <c r="D29" s="101">
        <v>-120</v>
      </c>
      <c r="E29" s="40"/>
      <c r="F29" s="101">
        <v>-150</v>
      </c>
      <c r="G29" s="83"/>
      <c r="H29" s="42">
        <f t="shared" si="0"/>
        <v>30</v>
      </c>
      <c r="I29" s="42">
        <f t="shared" si="16"/>
        <v>30</v>
      </c>
      <c r="J29" s="42"/>
      <c r="K29" s="42"/>
      <c r="L29" s="43" t="str">
        <f t="shared" si="1"/>
        <v/>
      </c>
      <c r="M29" s="43">
        <f t="shared" si="2"/>
        <v>30</v>
      </c>
      <c r="N29" s="54" t="str">
        <f t="shared" si="3"/>
        <v/>
      </c>
      <c r="O29" s="55" t="str">
        <f t="shared" si="4"/>
        <v xml:space="preserve"> 30</v>
      </c>
      <c r="P29" s="46">
        <f t="shared" si="23"/>
        <v>19.999999999999996</v>
      </c>
      <c r="Q29" s="46" t="str">
        <f t="shared" si="19"/>
        <v/>
      </c>
      <c r="R29" s="47">
        <f t="shared" si="7"/>
        <v>20</v>
      </c>
      <c r="S29" s="47"/>
      <c r="T29" s="54" t="str">
        <f t="shared" si="8"/>
        <v/>
      </c>
      <c r="U29" s="55" t="str">
        <f t="shared" si="9"/>
        <v>- 20%</v>
      </c>
      <c r="V29" s="46"/>
      <c r="W29" s="12"/>
      <c r="X29" s="101">
        <v>-3300</v>
      </c>
      <c r="Y29" s="48"/>
      <c r="Z29" s="101">
        <v>-3207.5689757999994</v>
      </c>
      <c r="AA29" s="49"/>
      <c r="AB29" s="42">
        <f t="shared" si="10"/>
        <v>-92.431024200000593</v>
      </c>
      <c r="AC29" s="50">
        <f t="shared" si="17"/>
        <v>-92</v>
      </c>
      <c r="AD29" s="51" t="str">
        <f t="shared" si="18"/>
        <v/>
      </c>
      <c r="AE29" s="44" t="str">
        <f t="shared" si="11"/>
        <v xml:space="preserve">-92 </v>
      </c>
      <c r="AF29" s="45" t="str">
        <f t="shared" si="12"/>
        <v/>
      </c>
      <c r="AG29" s="49"/>
      <c r="AH29" s="46">
        <f t="shared" si="24"/>
        <v>-2.8816535169581936</v>
      </c>
      <c r="AI29" s="46">
        <f t="shared" si="21"/>
        <v>-3</v>
      </c>
      <c r="AJ29" s="47" t="str">
        <f t="shared" si="22"/>
        <v/>
      </c>
      <c r="AK29" s="54" t="str">
        <f t="shared" si="14"/>
        <v xml:space="preserve">-3% </v>
      </c>
      <c r="AL29" s="55" t="str">
        <f t="shared" si="15"/>
        <v/>
      </c>
      <c r="AM29" s="1"/>
      <c r="AN29" s="1"/>
    </row>
    <row r="30" spans="1:40" ht="15.75" customHeight="1">
      <c r="A30" s="81" t="s">
        <v>0</v>
      </c>
      <c r="B30" s="38"/>
      <c r="C30" s="12"/>
      <c r="D30" s="101">
        <v>-60</v>
      </c>
      <c r="E30" s="40"/>
      <c r="F30" s="101">
        <v>-50</v>
      </c>
      <c r="G30" s="83"/>
      <c r="H30" s="42">
        <f t="shared" si="0"/>
        <v>-10</v>
      </c>
      <c r="I30" s="42">
        <f t="shared" si="16"/>
        <v>10</v>
      </c>
      <c r="J30" s="42"/>
      <c r="K30" s="42"/>
      <c r="L30" s="43">
        <f t="shared" si="1"/>
        <v>-10</v>
      </c>
      <c r="M30" s="43" t="str">
        <f t="shared" si="2"/>
        <v/>
      </c>
      <c r="N30" s="54" t="str">
        <f t="shared" si="3"/>
        <v xml:space="preserve">-10 </v>
      </c>
      <c r="O30" s="55" t="str">
        <f t="shared" si="4"/>
        <v/>
      </c>
      <c r="P30" s="46">
        <f t="shared" si="23"/>
        <v>-19.999999999999996</v>
      </c>
      <c r="Q30" s="46">
        <f t="shared" si="19"/>
        <v>-20</v>
      </c>
      <c r="R30" s="47" t="str">
        <f t="shared" si="7"/>
        <v/>
      </c>
      <c r="S30" s="47"/>
      <c r="T30" s="54" t="str">
        <f t="shared" si="8"/>
        <v>-20% -</v>
      </c>
      <c r="U30" s="55" t="str">
        <f t="shared" si="9"/>
        <v/>
      </c>
      <c r="V30" s="46"/>
      <c r="W30" s="12"/>
      <c r="X30" s="101">
        <v>-550</v>
      </c>
      <c r="Y30" s="48"/>
      <c r="Z30" s="101">
        <v>-660.35456699999997</v>
      </c>
      <c r="AA30" s="49"/>
      <c r="AB30" s="42">
        <f t="shared" si="10"/>
        <v>110.35456699999997</v>
      </c>
      <c r="AC30" s="50" t="str">
        <f t="shared" si="17"/>
        <v/>
      </c>
      <c r="AD30" s="51">
        <f t="shared" si="18"/>
        <v>110</v>
      </c>
      <c r="AE30" s="44" t="str">
        <f t="shared" si="11"/>
        <v/>
      </c>
      <c r="AF30" s="45" t="str">
        <f t="shared" si="12"/>
        <v xml:space="preserve"> 110</v>
      </c>
      <c r="AG30" s="49"/>
      <c r="AH30" s="46">
        <f t="shared" si="24"/>
        <v>16.711411189498136</v>
      </c>
      <c r="AI30" s="46" t="str">
        <f t="shared" si="21"/>
        <v/>
      </c>
      <c r="AJ30" s="47">
        <f t="shared" si="22"/>
        <v>17</v>
      </c>
      <c r="AK30" s="54" t="str">
        <f t="shared" si="14"/>
        <v/>
      </c>
      <c r="AL30" s="55" t="str">
        <f t="shared" si="15"/>
        <v>- 17%</v>
      </c>
      <c r="AM30" s="1"/>
      <c r="AN30" s="1"/>
    </row>
    <row r="31" spans="1:40" ht="15.75" customHeight="1">
      <c r="A31" s="81" t="s">
        <v>19</v>
      </c>
      <c r="B31" s="38"/>
      <c r="C31" s="12"/>
      <c r="D31" s="101">
        <v>-30</v>
      </c>
      <c r="E31" s="40"/>
      <c r="F31" s="101">
        <v>-40</v>
      </c>
      <c r="G31" s="83"/>
      <c r="H31" s="42">
        <f t="shared" si="0"/>
        <v>10</v>
      </c>
      <c r="I31" s="42">
        <f t="shared" si="16"/>
        <v>10</v>
      </c>
      <c r="J31" s="42"/>
      <c r="K31" s="42"/>
      <c r="L31" s="43" t="str">
        <f t="shared" si="1"/>
        <v/>
      </c>
      <c r="M31" s="43">
        <f t="shared" si="2"/>
        <v>10</v>
      </c>
      <c r="N31" s="54" t="str">
        <f t="shared" si="3"/>
        <v/>
      </c>
      <c r="O31" s="55" t="str">
        <f t="shared" si="4"/>
        <v xml:space="preserve"> 10</v>
      </c>
      <c r="P31" s="46">
        <f t="shared" si="23"/>
        <v>25</v>
      </c>
      <c r="Q31" s="46" t="str">
        <f t="shared" si="19"/>
        <v/>
      </c>
      <c r="R31" s="47">
        <f t="shared" si="7"/>
        <v>25</v>
      </c>
      <c r="S31" s="47"/>
      <c r="T31" s="54" t="str">
        <f t="shared" si="8"/>
        <v/>
      </c>
      <c r="U31" s="55" t="str">
        <f t="shared" si="9"/>
        <v>- 25%</v>
      </c>
      <c r="V31" s="46"/>
      <c r="W31" s="12"/>
      <c r="X31" s="101">
        <v>-550</v>
      </c>
      <c r="Y31" s="48"/>
      <c r="Z31" s="101">
        <v>-580.54033000000004</v>
      </c>
      <c r="AA31" s="49"/>
      <c r="AB31" s="42">
        <f t="shared" si="10"/>
        <v>30.54033000000004</v>
      </c>
      <c r="AC31" s="50" t="str">
        <f t="shared" si="17"/>
        <v/>
      </c>
      <c r="AD31" s="51">
        <f t="shared" si="18"/>
        <v>31</v>
      </c>
      <c r="AE31" s="44" t="str">
        <f t="shared" si="11"/>
        <v/>
      </c>
      <c r="AF31" s="45" t="str">
        <f t="shared" si="12"/>
        <v xml:space="preserve"> 31</v>
      </c>
      <c r="AG31" s="49"/>
      <c r="AH31" s="46">
        <f t="shared" si="24"/>
        <v>5.2606732765663411</v>
      </c>
      <c r="AI31" s="46" t="str">
        <f t="shared" si="21"/>
        <v/>
      </c>
      <c r="AJ31" s="47">
        <f t="shared" si="22"/>
        <v>5</v>
      </c>
      <c r="AK31" s="54" t="str">
        <f t="shared" si="14"/>
        <v/>
      </c>
      <c r="AL31" s="55" t="str">
        <f t="shared" si="15"/>
        <v xml:space="preserve"> 5%</v>
      </c>
      <c r="AM31" s="1"/>
      <c r="AN31" s="1"/>
    </row>
    <row r="32" spans="1:40" ht="15.75" customHeight="1">
      <c r="A32" s="81" t="s">
        <v>8</v>
      </c>
      <c r="B32" s="38"/>
      <c r="C32" s="12"/>
      <c r="D32" s="101">
        <v>-10</v>
      </c>
      <c r="E32" s="40"/>
      <c r="F32" s="101">
        <v>-8</v>
      </c>
      <c r="G32" s="83"/>
      <c r="H32" s="42">
        <f t="shared" si="0"/>
        <v>-2</v>
      </c>
      <c r="I32" s="42">
        <f t="shared" si="16"/>
        <v>2</v>
      </c>
      <c r="J32" s="42"/>
      <c r="K32" s="42"/>
      <c r="L32" s="43">
        <f t="shared" si="1"/>
        <v>-2</v>
      </c>
      <c r="M32" s="43" t="str">
        <f t="shared" si="2"/>
        <v/>
      </c>
      <c r="N32" s="54" t="str">
        <f t="shared" si="3"/>
        <v xml:space="preserve">-2 </v>
      </c>
      <c r="O32" s="55" t="str">
        <f t="shared" si="4"/>
        <v/>
      </c>
      <c r="P32" s="46">
        <f t="shared" si="23"/>
        <v>-25</v>
      </c>
      <c r="Q32" s="46">
        <f t="shared" si="19"/>
        <v>-25</v>
      </c>
      <c r="R32" s="47" t="str">
        <f t="shared" si="7"/>
        <v/>
      </c>
      <c r="S32" s="47"/>
      <c r="T32" s="54" t="str">
        <f t="shared" si="8"/>
        <v>-25% -</v>
      </c>
      <c r="U32" s="55" t="str">
        <f t="shared" si="9"/>
        <v/>
      </c>
      <c r="V32" s="46"/>
      <c r="W32" s="12"/>
      <c r="X32" s="101">
        <v>-120</v>
      </c>
      <c r="Y32" s="48"/>
      <c r="Z32" s="101">
        <v>-120.019407</v>
      </c>
      <c r="AA32" s="49"/>
      <c r="AB32" s="42">
        <f t="shared" si="10"/>
        <v>1.9407000000001062E-2</v>
      </c>
      <c r="AC32" s="50" t="str">
        <f t="shared" si="17"/>
        <v/>
      </c>
      <c r="AD32" s="51">
        <f t="shared" si="18"/>
        <v>0</v>
      </c>
      <c r="AE32" s="44" t="str">
        <f t="shared" si="11"/>
        <v/>
      </c>
      <c r="AF32" s="45" t="str">
        <f t="shared" si="12"/>
        <v xml:space="preserve"> 0</v>
      </c>
      <c r="AG32" s="49"/>
      <c r="AH32" s="46">
        <f t="shared" si="24"/>
        <v>1.616988492536553E-2</v>
      </c>
      <c r="AI32" s="46" t="str">
        <f t="shared" si="21"/>
        <v/>
      </c>
      <c r="AJ32" s="47" t="str">
        <f t="shared" si="22"/>
        <v/>
      </c>
      <c r="AK32" s="54" t="str">
        <f t="shared" si="14"/>
        <v/>
      </c>
      <c r="AL32" s="55" t="str">
        <f t="shared" si="15"/>
        <v/>
      </c>
      <c r="AM32" s="1"/>
      <c r="AN32" s="1"/>
    </row>
    <row r="33" spans="1:40" ht="15.75" customHeight="1">
      <c r="A33" s="81" t="s">
        <v>10</v>
      </c>
      <c r="B33" s="38"/>
      <c r="C33" s="12"/>
      <c r="D33" s="101">
        <v>-10</v>
      </c>
      <c r="E33" s="40"/>
      <c r="F33" s="101">
        <v>-8</v>
      </c>
      <c r="G33" s="83"/>
      <c r="H33" s="42">
        <f t="shared" si="0"/>
        <v>-2</v>
      </c>
      <c r="I33" s="42">
        <f t="shared" si="16"/>
        <v>2</v>
      </c>
      <c r="J33" s="42"/>
      <c r="K33" s="42"/>
      <c r="L33" s="43">
        <f t="shared" si="1"/>
        <v>-2</v>
      </c>
      <c r="M33" s="43" t="str">
        <f t="shared" si="2"/>
        <v/>
      </c>
      <c r="N33" s="54" t="str">
        <f t="shared" si="3"/>
        <v xml:space="preserve">-2 </v>
      </c>
      <c r="O33" s="55" t="str">
        <f t="shared" si="4"/>
        <v/>
      </c>
      <c r="P33" s="46">
        <f t="shared" si="23"/>
        <v>-25</v>
      </c>
      <c r="Q33" s="46">
        <f t="shared" si="19"/>
        <v>-25</v>
      </c>
      <c r="R33" s="47" t="str">
        <f t="shared" si="7"/>
        <v/>
      </c>
      <c r="S33" s="47"/>
      <c r="T33" s="54" t="str">
        <f t="shared" si="8"/>
        <v>-25% -</v>
      </c>
      <c r="U33" s="55" t="str">
        <f t="shared" si="9"/>
        <v/>
      </c>
      <c r="V33" s="46"/>
      <c r="W33" s="12"/>
      <c r="X33" s="101">
        <v>-150</v>
      </c>
      <c r="Y33" s="48"/>
      <c r="Z33" s="101">
        <v>-136.01333300000002</v>
      </c>
      <c r="AA33" s="49"/>
      <c r="AB33" s="42">
        <f t="shared" si="10"/>
        <v>-13.986666999999983</v>
      </c>
      <c r="AC33" s="50">
        <f t="shared" si="17"/>
        <v>-14</v>
      </c>
      <c r="AD33" s="51" t="str">
        <f t="shared" si="18"/>
        <v/>
      </c>
      <c r="AE33" s="44" t="str">
        <f t="shared" si="11"/>
        <v xml:space="preserve">-14 </v>
      </c>
      <c r="AF33" s="45" t="str">
        <f t="shared" si="12"/>
        <v/>
      </c>
      <c r="AG33" s="49"/>
      <c r="AH33" s="46">
        <f t="shared" si="24"/>
        <v>-10.283305828554301</v>
      </c>
      <c r="AI33" s="46">
        <f t="shared" si="21"/>
        <v>-10</v>
      </c>
      <c r="AJ33" s="47" t="str">
        <f t="shared" si="22"/>
        <v/>
      </c>
      <c r="AK33" s="54" t="str">
        <f t="shared" si="14"/>
        <v xml:space="preserve">-10% </v>
      </c>
      <c r="AL33" s="55" t="str">
        <f t="shared" si="15"/>
        <v/>
      </c>
      <c r="AM33" s="1"/>
      <c r="AN33" s="1"/>
    </row>
    <row r="34" spans="1:40" ht="15.75" customHeight="1">
      <c r="A34" s="81" t="s">
        <v>27</v>
      </c>
      <c r="B34" s="38"/>
      <c r="C34" s="12"/>
      <c r="D34" s="101">
        <v>-60</v>
      </c>
      <c r="E34" s="40"/>
      <c r="F34" s="101">
        <v>-50</v>
      </c>
      <c r="G34" s="83"/>
      <c r="H34" s="42">
        <f t="shared" si="0"/>
        <v>-10</v>
      </c>
      <c r="I34" s="42">
        <f t="shared" si="16"/>
        <v>10</v>
      </c>
      <c r="J34" s="42"/>
      <c r="K34" s="42"/>
      <c r="L34" s="43">
        <f t="shared" si="1"/>
        <v>-10</v>
      </c>
      <c r="M34" s="43" t="str">
        <f t="shared" si="2"/>
        <v/>
      </c>
      <c r="N34" s="54" t="str">
        <f t="shared" si="3"/>
        <v xml:space="preserve">-10 </v>
      </c>
      <c r="O34" s="55" t="str">
        <f t="shared" si="4"/>
        <v/>
      </c>
      <c r="P34" s="46">
        <f t="shared" si="23"/>
        <v>-19.999999999999996</v>
      </c>
      <c r="Q34" s="46">
        <f t="shared" si="19"/>
        <v>-20</v>
      </c>
      <c r="R34" s="47" t="str">
        <f t="shared" si="7"/>
        <v/>
      </c>
      <c r="S34" s="47"/>
      <c r="T34" s="54" t="str">
        <f t="shared" si="8"/>
        <v>-20% -</v>
      </c>
      <c r="U34" s="55" t="str">
        <f t="shared" si="9"/>
        <v/>
      </c>
      <c r="V34" s="46"/>
      <c r="W34" s="12"/>
      <c r="X34" s="101">
        <v>-900</v>
      </c>
      <c r="Y34" s="48"/>
      <c r="Z34" s="101">
        <v>-883.56500000000005</v>
      </c>
      <c r="AA34" s="49"/>
      <c r="AB34" s="42">
        <f t="shared" si="10"/>
        <v>-16.434999999999945</v>
      </c>
      <c r="AC34" s="50">
        <f t="shared" si="17"/>
        <v>-16</v>
      </c>
      <c r="AD34" s="51" t="str">
        <f t="shared" si="18"/>
        <v/>
      </c>
      <c r="AE34" s="44" t="str">
        <f t="shared" si="11"/>
        <v xml:space="preserve">-16 </v>
      </c>
      <c r="AF34" s="45" t="str">
        <f t="shared" si="12"/>
        <v/>
      </c>
      <c r="AG34" s="49"/>
      <c r="AH34" s="46">
        <f t="shared" si="24"/>
        <v>-1.8600782059044807</v>
      </c>
      <c r="AI34" s="46">
        <f t="shared" si="21"/>
        <v>-2</v>
      </c>
      <c r="AJ34" s="47" t="str">
        <f t="shared" si="22"/>
        <v/>
      </c>
      <c r="AK34" s="54" t="str">
        <f t="shared" si="14"/>
        <v xml:space="preserve">-2% </v>
      </c>
      <c r="AL34" s="55" t="str">
        <f t="shared" si="15"/>
        <v/>
      </c>
      <c r="AM34" s="1"/>
      <c r="AN34" s="1"/>
    </row>
    <row r="35" spans="1:40" ht="15.75" customHeight="1">
      <c r="A35" s="81" t="s">
        <v>11</v>
      </c>
      <c r="B35" s="38"/>
      <c r="C35" s="12"/>
      <c r="D35" s="101">
        <v>-160</v>
      </c>
      <c r="E35" s="40"/>
      <c r="F35" s="101">
        <v>-200</v>
      </c>
      <c r="G35" s="83"/>
      <c r="H35" s="42">
        <f t="shared" si="0"/>
        <v>40</v>
      </c>
      <c r="I35" s="42">
        <f t="shared" si="16"/>
        <v>40</v>
      </c>
      <c r="J35" s="42"/>
      <c r="K35" s="42"/>
      <c r="L35" s="43" t="str">
        <f t="shared" si="1"/>
        <v/>
      </c>
      <c r="M35" s="43">
        <f t="shared" si="2"/>
        <v>40</v>
      </c>
      <c r="N35" s="54" t="str">
        <f t="shared" si="3"/>
        <v/>
      </c>
      <c r="O35" s="55" t="str">
        <f t="shared" si="4"/>
        <v xml:space="preserve"> 40</v>
      </c>
      <c r="P35" s="46">
        <f t="shared" si="23"/>
        <v>19.999999999999996</v>
      </c>
      <c r="Q35" s="46" t="str">
        <f t="shared" si="19"/>
        <v/>
      </c>
      <c r="R35" s="47">
        <f t="shared" si="7"/>
        <v>20</v>
      </c>
      <c r="S35" s="47"/>
      <c r="T35" s="54" t="str">
        <f t="shared" si="8"/>
        <v/>
      </c>
      <c r="U35" s="55" t="str">
        <f t="shared" si="9"/>
        <v>- 20%</v>
      </c>
      <c r="V35" s="46"/>
      <c r="W35" s="12"/>
      <c r="X35" s="101">
        <v>-2000</v>
      </c>
      <c r="Y35" s="48"/>
      <c r="Z35" s="101">
        <v>-1934.0472336999999</v>
      </c>
      <c r="AA35" s="49"/>
      <c r="AB35" s="42">
        <f t="shared" si="10"/>
        <v>-65.952766300000121</v>
      </c>
      <c r="AC35" s="50">
        <f t="shared" si="17"/>
        <v>-66</v>
      </c>
      <c r="AD35" s="51" t="str">
        <f t="shared" si="18"/>
        <v/>
      </c>
      <c r="AE35" s="44" t="str">
        <f t="shared" si="11"/>
        <v xml:space="preserve">-66 </v>
      </c>
      <c r="AF35" s="45" t="str">
        <f t="shared" si="12"/>
        <v/>
      </c>
      <c r="AG35" s="49"/>
      <c r="AH35" s="46">
        <f t="shared" si="24"/>
        <v>-3.4100907749717635</v>
      </c>
      <c r="AI35" s="46">
        <f t="shared" si="21"/>
        <v>-3</v>
      </c>
      <c r="AJ35" s="47" t="str">
        <f t="shared" si="22"/>
        <v/>
      </c>
      <c r="AK35" s="54" t="str">
        <f t="shared" si="14"/>
        <v xml:space="preserve">-3% </v>
      </c>
      <c r="AL35" s="55" t="str">
        <f t="shared" si="15"/>
        <v/>
      </c>
      <c r="AM35" s="1"/>
      <c r="AN35" s="1"/>
    </row>
    <row r="36" spans="1:40" ht="15.75" customHeight="1">
      <c r="A36" s="114" t="s">
        <v>16</v>
      </c>
      <c r="B36" s="38"/>
      <c r="C36" s="12"/>
      <c r="D36" s="115">
        <v>-200</v>
      </c>
      <c r="E36" s="40"/>
      <c r="F36" s="115">
        <v>-250</v>
      </c>
      <c r="G36" s="83"/>
      <c r="H36" s="42">
        <f t="shared" si="0"/>
        <v>50</v>
      </c>
      <c r="I36" s="42">
        <f t="shared" si="16"/>
        <v>50</v>
      </c>
      <c r="J36" s="42"/>
      <c r="K36" s="42"/>
      <c r="L36" s="43" t="str">
        <f t="shared" si="1"/>
        <v/>
      </c>
      <c r="M36" s="43">
        <f t="shared" si="2"/>
        <v>50</v>
      </c>
      <c r="N36" s="57" t="str">
        <f t="shared" si="3"/>
        <v/>
      </c>
      <c r="O36" s="58" t="str">
        <f t="shared" si="4"/>
        <v xml:space="preserve"> 50</v>
      </c>
      <c r="P36" s="46">
        <f t="shared" si="23"/>
        <v>19.999999999999996</v>
      </c>
      <c r="Q36" s="46" t="str">
        <f t="shared" si="19"/>
        <v/>
      </c>
      <c r="R36" s="47">
        <f t="shared" si="7"/>
        <v>20</v>
      </c>
      <c r="S36" s="47"/>
      <c r="T36" s="57" t="str">
        <f t="shared" si="8"/>
        <v/>
      </c>
      <c r="U36" s="58" t="str">
        <f t="shared" si="9"/>
        <v>- 20%</v>
      </c>
      <c r="V36" s="46"/>
      <c r="W36" s="12"/>
      <c r="X36" s="115">
        <v>-200</v>
      </c>
      <c r="Y36" s="48"/>
      <c r="Z36" s="115">
        <v>-208.75616669999997</v>
      </c>
      <c r="AA36" s="49"/>
      <c r="AB36" s="42">
        <f t="shared" si="10"/>
        <v>8.7561666999999659</v>
      </c>
      <c r="AC36" s="50" t="str">
        <f t="shared" si="17"/>
        <v/>
      </c>
      <c r="AD36" s="51">
        <f t="shared" si="18"/>
        <v>9</v>
      </c>
      <c r="AE36" s="59" t="str">
        <f t="shared" si="11"/>
        <v/>
      </c>
      <c r="AF36" s="60" t="str">
        <f t="shared" si="12"/>
        <v xml:space="preserve"> 9</v>
      </c>
      <c r="AG36" s="49"/>
      <c r="AH36" s="46">
        <f t="shared" si="24"/>
        <v>4.1944469657671508</v>
      </c>
      <c r="AI36" s="46" t="str">
        <f t="shared" si="21"/>
        <v/>
      </c>
      <c r="AJ36" s="47">
        <f t="shared" si="22"/>
        <v>4</v>
      </c>
      <c r="AK36" s="57" t="str">
        <f t="shared" si="14"/>
        <v/>
      </c>
      <c r="AL36" s="58" t="str">
        <f t="shared" si="15"/>
        <v xml:space="preserve"> 4%</v>
      </c>
      <c r="AM36" s="1"/>
      <c r="AN36" s="1"/>
    </row>
    <row r="37" spans="1:40" ht="15.75" customHeight="1">
      <c r="A37" s="116" t="s">
        <v>20</v>
      </c>
      <c r="B37" s="62"/>
      <c r="C37" s="12"/>
      <c r="D37" s="105">
        <f>SUM(D27:D36)</f>
        <v>-1010</v>
      </c>
      <c r="E37" s="64"/>
      <c r="F37" s="105">
        <f>SUM(F27:F36)</f>
        <v>-1146</v>
      </c>
      <c r="G37" s="107"/>
      <c r="H37" s="108">
        <f t="shared" si="0"/>
        <v>136</v>
      </c>
      <c r="I37" s="42">
        <f t="shared" si="16"/>
        <v>136</v>
      </c>
      <c r="J37" s="42"/>
      <c r="K37" s="42"/>
      <c r="L37" s="109" t="str">
        <f t="shared" si="1"/>
        <v/>
      </c>
      <c r="M37" s="109">
        <f t="shared" si="2"/>
        <v>136</v>
      </c>
      <c r="N37" s="110" t="str">
        <f t="shared" si="3"/>
        <v/>
      </c>
      <c r="O37" s="111" t="str">
        <f t="shared" si="4"/>
        <v>█ 136</v>
      </c>
      <c r="P37" s="46">
        <f t="shared" si="23"/>
        <v>11.867364746945896</v>
      </c>
      <c r="Q37" s="46" t="str">
        <f t="shared" si="19"/>
        <v/>
      </c>
      <c r="R37" s="47">
        <f t="shared" si="7"/>
        <v>12</v>
      </c>
      <c r="S37" s="47"/>
      <c r="T37" s="112" t="str">
        <f t="shared" si="8"/>
        <v/>
      </c>
      <c r="U37" s="111" t="str">
        <f t="shared" si="9"/>
        <v xml:space="preserve"> 12%</v>
      </c>
      <c r="V37" s="94"/>
      <c r="W37" s="12"/>
      <c r="X37" s="105">
        <f>SUM(X27:X36)</f>
        <v>-12270</v>
      </c>
      <c r="Y37" s="48"/>
      <c r="Z37" s="117">
        <v>-12126.150318348</v>
      </c>
      <c r="AA37" s="49"/>
      <c r="AB37" s="42">
        <f t="shared" si="10"/>
        <v>-143.84968165200007</v>
      </c>
      <c r="AC37" s="50">
        <f t="shared" si="17"/>
        <v>-144</v>
      </c>
      <c r="AD37" s="51" t="str">
        <f t="shared" si="18"/>
        <v/>
      </c>
      <c r="AE37" s="112" t="str">
        <f t="shared" si="11"/>
        <v xml:space="preserve">-144 </v>
      </c>
      <c r="AF37" s="111" t="str">
        <f t="shared" si="12"/>
        <v/>
      </c>
      <c r="AG37" s="49"/>
      <c r="AH37" s="46">
        <f t="shared" si="24"/>
        <v>-1.18627658304995</v>
      </c>
      <c r="AI37" s="46">
        <f t="shared" si="21"/>
        <v>-1</v>
      </c>
      <c r="AJ37" s="47" t="str">
        <f t="shared" si="22"/>
        <v/>
      </c>
      <c r="AK37" s="112" t="str">
        <f t="shared" si="14"/>
        <v xml:space="preserve">-1% </v>
      </c>
      <c r="AL37" s="111" t="str">
        <f t="shared" si="15"/>
        <v/>
      </c>
      <c r="AM37" s="1"/>
      <c r="AN37" s="1"/>
    </row>
    <row r="38" spans="1:40" ht="15.75" customHeight="1">
      <c r="A38" s="118" t="s">
        <v>25</v>
      </c>
      <c r="B38" s="38"/>
      <c r="C38" s="12"/>
      <c r="D38" s="119">
        <f>D26+D37</f>
        <v>-2700</v>
      </c>
      <c r="E38" s="40"/>
      <c r="F38" s="119">
        <f>F26+F37</f>
        <v>-2941</v>
      </c>
      <c r="G38" s="86"/>
      <c r="H38" s="42">
        <f t="shared" si="0"/>
        <v>241</v>
      </c>
      <c r="I38" s="42">
        <f t="shared" si="16"/>
        <v>241</v>
      </c>
      <c r="J38" s="42"/>
      <c r="K38" s="42"/>
      <c r="L38" s="43" t="str">
        <f t="shared" si="1"/>
        <v/>
      </c>
      <c r="M38" s="43">
        <f t="shared" si="2"/>
        <v>241</v>
      </c>
      <c r="N38" s="87" t="str">
        <f t="shared" si="3"/>
        <v/>
      </c>
      <c r="O38" s="120" t="str">
        <f t="shared" si="4"/>
        <v>█ 241</v>
      </c>
      <c r="P38" s="46">
        <f t="shared" si="23"/>
        <v>8.1944916695001702</v>
      </c>
      <c r="Q38" s="46" t="str">
        <f t="shared" si="19"/>
        <v/>
      </c>
      <c r="R38" s="47">
        <f t="shared" si="7"/>
        <v>8</v>
      </c>
      <c r="S38" s="47"/>
      <c r="T38" s="87" t="str">
        <f t="shared" si="8"/>
        <v/>
      </c>
      <c r="U38" s="120" t="str">
        <f t="shared" si="9"/>
        <v xml:space="preserve"> 8%</v>
      </c>
      <c r="V38" s="94"/>
      <c r="W38" s="12"/>
      <c r="X38" s="119">
        <f>X26+X37</f>
        <v>-28970</v>
      </c>
      <c r="Y38" s="48"/>
      <c r="Z38" s="119">
        <v>-28894.071487599998</v>
      </c>
      <c r="AA38" s="49"/>
      <c r="AB38" s="42">
        <f t="shared" si="10"/>
        <v>-75.928512400001637</v>
      </c>
      <c r="AC38" s="50">
        <f t="shared" si="17"/>
        <v>-76</v>
      </c>
      <c r="AD38" s="51" t="str">
        <f t="shared" si="18"/>
        <v/>
      </c>
      <c r="AE38" s="89" t="str">
        <f t="shared" si="11"/>
        <v xml:space="preserve">-76 </v>
      </c>
      <c r="AF38" s="121" t="str">
        <f t="shared" si="12"/>
        <v/>
      </c>
      <c r="AG38" s="49"/>
      <c r="AH38" s="46">
        <f t="shared" si="24"/>
        <v>-0.26278232346932384</v>
      </c>
      <c r="AI38" s="46">
        <f t="shared" si="21"/>
        <v>0</v>
      </c>
      <c r="AJ38" s="47" t="str">
        <f t="shared" si="22"/>
        <v/>
      </c>
      <c r="AK38" s="87" t="str">
        <f t="shared" si="14"/>
        <v xml:space="preserve">0% </v>
      </c>
      <c r="AL38" s="120" t="str">
        <f t="shared" si="15"/>
        <v/>
      </c>
      <c r="AM38" s="1"/>
      <c r="AN38" s="1"/>
    </row>
    <row r="39" spans="1:40" ht="15.75" customHeight="1">
      <c r="A39" s="91" t="s">
        <v>5</v>
      </c>
      <c r="B39" s="38"/>
      <c r="C39" s="12"/>
      <c r="D39" s="122">
        <f>D17+D18+D38</f>
        <v>277.58302000000003</v>
      </c>
      <c r="E39" s="64"/>
      <c r="F39" s="122">
        <f>F17+F18+F38</f>
        <v>-581</v>
      </c>
      <c r="G39" s="65"/>
      <c r="H39" s="66">
        <f t="shared" si="0"/>
        <v>858.58302000000003</v>
      </c>
      <c r="I39" s="66">
        <f t="shared" si="16"/>
        <v>858.58302000000003</v>
      </c>
      <c r="J39" s="66"/>
      <c r="K39" s="66"/>
      <c r="L39" s="123" t="str">
        <f t="shared" si="1"/>
        <v/>
      </c>
      <c r="M39" s="123">
        <f t="shared" si="2"/>
        <v>859</v>
      </c>
      <c r="N39" s="72" t="str">
        <f t="shared" si="3"/>
        <v/>
      </c>
      <c r="O39" s="69" t="str">
        <f t="shared" si="4"/>
        <v>██████ 859</v>
      </c>
      <c r="P39" s="70">
        <f>IF(F39=0,"",(ABS(D39)/ABS(F39)-1)*100)</f>
        <v>-52.223232358003436</v>
      </c>
      <c r="Q39" s="70">
        <f t="shared" si="19"/>
        <v>-52</v>
      </c>
      <c r="R39" s="71" t="str">
        <f t="shared" si="7"/>
        <v/>
      </c>
      <c r="S39" s="47"/>
      <c r="T39" s="72" t="str">
        <f t="shared" si="8"/>
        <v>-52% ---</v>
      </c>
      <c r="U39" s="69" t="str">
        <f t="shared" si="9"/>
        <v/>
      </c>
      <c r="V39" s="94"/>
      <c r="W39" s="12"/>
      <c r="X39" s="122">
        <f>X17+X18+X38</f>
        <v>4640</v>
      </c>
      <c r="Y39" s="124"/>
      <c r="Z39" s="122">
        <v>4959.4482679000066</v>
      </c>
      <c r="AA39" s="125"/>
      <c r="AB39" s="66">
        <f t="shared" si="10"/>
        <v>-319.44826790000661</v>
      </c>
      <c r="AC39" s="77">
        <f t="shared" si="17"/>
        <v>-319</v>
      </c>
      <c r="AD39" s="78" t="str">
        <f t="shared" si="18"/>
        <v/>
      </c>
      <c r="AE39" s="72" t="str">
        <f t="shared" si="11"/>
        <v xml:space="preserve">-319 </v>
      </c>
      <c r="AF39" s="69" t="str">
        <f t="shared" si="12"/>
        <v/>
      </c>
      <c r="AG39" s="125"/>
      <c r="AH39" s="70">
        <f>IF(Z39=0,"",IF(Z39&lt;0,((AB39/ABS(Z39)-1)*100),(ABS(X39)/ABS(Z39)-1)*100))</f>
        <v>-6.4412057681422556</v>
      </c>
      <c r="AI39" s="70">
        <f t="shared" si="21"/>
        <v>-6</v>
      </c>
      <c r="AJ39" s="71" t="str">
        <f t="shared" si="22"/>
        <v/>
      </c>
      <c r="AK39" s="72" t="str">
        <f t="shared" si="14"/>
        <v xml:space="preserve">-6% </v>
      </c>
      <c r="AL39" s="69" t="str">
        <f t="shared" si="15"/>
        <v/>
      </c>
      <c r="AM39" s="1"/>
      <c r="AN39" s="1"/>
    </row>
    <row r="40" spans="1:40" ht="15.75" customHeight="1">
      <c r="A40" s="38" t="s">
        <v>6</v>
      </c>
      <c r="B40" s="38"/>
      <c r="C40" s="12"/>
      <c r="D40" s="40">
        <v>-700</v>
      </c>
      <c r="E40" s="40"/>
      <c r="F40" s="40">
        <v>-700</v>
      </c>
      <c r="G40" s="41"/>
      <c r="H40" s="42">
        <f t="shared" si="0"/>
        <v>0</v>
      </c>
      <c r="I40" s="42">
        <f t="shared" si="16"/>
        <v>0</v>
      </c>
      <c r="J40" s="42"/>
      <c r="K40" s="42"/>
      <c r="L40" s="43" t="str">
        <f t="shared" si="1"/>
        <v/>
      </c>
      <c r="M40" s="43" t="str">
        <f t="shared" si="2"/>
        <v/>
      </c>
      <c r="N40" s="57" t="str">
        <f t="shared" si="3"/>
        <v/>
      </c>
      <c r="O40" s="58" t="str">
        <f t="shared" si="4"/>
        <v/>
      </c>
      <c r="P40" s="46">
        <f t="shared" ref="P40:P45" si="25">IF(F40=0,"",-(ABS(D40)/ABS(F40)-1)*100)</f>
        <v>0</v>
      </c>
      <c r="Q40" s="46" t="str">
        <f t="shared" si="19"/>
        <v/>
      </c>
      <c r="R40" s="47" t="str">
        <f t="shared" si="7"/>
        <v/>
      </c>
      <c r="S40" s="47"/>
      <c r="T40" s="57" t="str">
        <f t="shared" si="8"/>
        <v/>
      </c>
      <c r="U40" s="58" t="str">
        <f t="shared" si="9"/>
        <v/>
      </c>
      <c r="V40" s="46"/>
      <c r="W40" s="12"/>
      <c r="X40" s="40">
        <v>-7500</v>
      </c>
      <c r="Y40" s="48"/>
      <c r="Z40" s="40">
        <v>-7628.4539604999991</v>
      </c>
      <c r="AA40" s="49"/>
      <c r="AB40" s="42">
        <f t="shared" si="10"/>
        <v>128.45396049999908</v>
      </c>
      <c r="AC40" s="50" t="str">
        <f t="shared" si="17"/>
        <v/>
      </c>
      <c r="AD40" s="51">
        <f t="shared" si="18"/>
        <v>128</v>
      </c>
      <c r="AE40" s="59" t="str">
        <f t="shared" si="11"/>
        <v/>
      </c>
      <c r="AF40" s="60" t="str">
        <f t="shared" si="12"/>
        <v xml:space="preserve"> 128</v>
      </c>
      <c r="AG40" s="49"/>
      <c r="AH40" s="46">
        <f>IF(Z40=0,"",-(ABS(X40)/ABS(Z40)-1)*100)</f>
        <v>1.683879343902861</v>
      </c>
      <c r="AI40" s="46" t="str">
        <f t="shared" si="21"/>
        <v/>
      </c>
      <c r="AJ40" s="47">
        <f t="shared" si="22"/>
        <v>2</v>
      </c>
      <c r="AK40" s="57" t="str">
        <f t="shared" si="14"/>
        <v/>
      </c>
      <c r="AL40" s="58" t="str">
        <f t="shared" si="15"/>
        <v xml:space="preserve"> 2%</v>
      </c>
      <c r="AM40" s="1"/>
      <c r="AN40" s="1"/>
    </row>
    <row r="41" spans="1:40" ht="15.75" customHeight="1">
      <c r="A41" s="91" t="s">
        <v>7</v>
      </c>
      <c r="B41" s="38"/>
      <c r="C41" s="12"/>
      <c r="D41" s="92">
        <f>D39+D40</f>
        <v>-422.41697999999997</v>
      </c>
      <c r="E41" s="126"/>
      <c r="F41" s="92">
        <f>F39+F40</f>
        <v>-1281</v>
      </c>
      <c r="G41" s="127"/>
      <c r="H41" s="66">
        <f t="shared" si="0"/>
        <v>858.58302000000003</v>
      </c>
      <c r="I41" s="66">
        <f t="shared" si="16"/>
        <v>858.58302000000003</v>
      </c>
      <c r="J41" s="66"/>
      <c r="K41" s="66"/>
      <c r="L41" s="123" t="str">
        <f t="shared" si="1"/>
        <v/>
      </c>
      <c r="M41" s="123">
        <f t="shared" si="2"/>
        <v>859</v>
      </c>
      <c r="N41" s="72" t="str">
        <f t="shared" si="3"/>
        <v/>
      </c>
      <c r="O41" s="69" t="str">
        <f t="shared" si="4"/>
        <v>██████ 859</v>
      </c>
      <c r="P41" s="70">
        <f t="shared" si="25"/>
        <v>67.024435597189694</v>
      </c>
      <c r="Q41" s="70" t="str">
        <f t="shared" si="19"/>
        <v/>
      </c>
      <c r="R41" s="71">
        <f t="shared" si="7"/>
        <v>67</v>
      </c>
      <c r="S41" s="47"/>
      <c r="T41" s="68" t="str">
        <f t="shared" si="8"/>
        <v/>
      </c>
      <c r="U41" s="69" t="str">
        <f t="shared" si="9"/>
        <v>---- 67%</v>
      </c>
      <c r="V41" s="94"/>
      <c r="W41" s="12"/>
      <c r="X41" s="92">
        <f>X39+X40</f>
        <v>-2860</v>
      </c>
      <c r="Y41" s="124"/>
      <c r="Z41" s="92">
        <v>-2669.0056925999925</v>
      </c>
      <c r="AA41" s="125"/>
      <c r="AB41" s="66">
        <f t="shared" si="10"/>
        <v>-190.99430740000753</v>
      </c>
      <c r="AC41" s="77">
        <f t="shared" si="17"/>
        <v>-191</v>
      </c>
      <c r="AD41" s="78" t="str">
        <f t="shared" si="18"/>
        <v/>
      </c>
      <c r="AE41" s="72" t="str">
        <f t="shared" si="11"/>
        <v xml:space="preserve">-191 </v>
      </c>
      <c r="AF41" s="69" t="str">
        <f t="shared" si="12"/>
        <v/>
      </c>
      <c r="AG41" s="125"/>
      <c r="AH41" s="70">
        <f>IF(Z41=0,"",IF(Z41&lt;0,(-(AB41/ABS(Z41)-1)*100),(ABS(X41)/ABS(Z41)-1)*100))</f>
        <v>107.15600974286239</v>
      </c>
      <c r="AI41" s="70" t="str">
        <f t="shared" si="21"/>
        <v/>
      </c>
      <c r="AJ41" s="71">
        <f t="shared" si="22"/>
        <v>100</v>
      </c>
      <c r="AK41" s="68" t="str">
        <f t="shared" si="14"/>
        <v/>
      </c>
      <c r="AL41" s="69" t="str">
        <f t="shared" si="15"/>
        <v>------ 100%</v>
      </c>
      <c r="AM41" s="1"/>
      <c r="AN41" s="1"/>
    </row>
    <row r="42" spans="1:40" ht="15.75" customHeight="1">
      <c r="A42" s="81" t="s">
        <v>22</v>
      </c>
      <c r="B42" s="49"/>
      <c r="C42" s="12"/>
      <c r="D42" s="101">
        <v>-10</v>
      </c>
      <c r="E42" s="128"/>
      <c r="F42" s="101">
        <v>-15</v>
      </c>
      <c r="G42" s="83"/>
      <c r="H42" s="42">
        <f t="shared" si="0"/>
        <v>5</v>
      </c>
      <c r="I42" s="42">
        <f t="shared" si="16"/>
        <v>5</v>
      </c>
      <c r="J42" s="42"/>
      <c r="K42" s="42"/>
      <c r="L42" s="43" t="str">
        <f t="shared" si="1"/>
        <v/>
      </c>
      <c r="M42" s="43">
        <f t="shared" si="2"/>
        <v>5</v>
      </c>
      <c r="N42" s="54" t="str">
        <f t="shared" si="3"/>
        <v/>
      </c>
      <c r="O42" s="55" t="str">
        <f t="shared" si="4"/>
        <v xml:space="preserve"> 5</v>
      </c>
      <c r="P42" s="46">
        <f t="shared" si="25"/>
        <v>33.333333333333336</v>
      </c>
      <c r="Q42" s="46" t="str">
        <f t="shared" si="19"/>
        <v/>
      </c>
      <c r="R42" s="47">
        <f t="shared" si="7"/>
        <v>33</v>
      </c>
      <c r="S42" s="47"/>
      <c r="T42" s="54" t="str">
        <f t="shared" si="8"/>
        <v/>
      </c>
      <c r="U42" s="55" t="str">
        <f t="shared" si="9"/>
        <v>- 33%</v>
      </c>
      <c r="V42" s="46"/>
      <c r="W42" s="12"/>
      <c r="X42" s="101">
        <v>-150</v>
      </c>
      <c r="Y42" s="48"/>
      <c r="Z42" s="101">
        <v>-159.4415406</v>
      </c>
      <c r="AA42" s="49"/>
      <c r="AB42" s="42">
        <f t="shared" si="10"/>
        <v>9.4415405999999962</v>
      </c>
      <c r="AC42" s="50" t="str">
        <f t="shared" si="17"/>
        <v/>
      </c>
      <c r="AD42" s="51">
        <f t="shared" si="18"/>
        <v>9</v>
      </c>
      <c r="AE42" s="44" t="str">
        <f t="shared" si="11"/>
        <v/>
      </c>
      <c r="AF42" s="45" t="str">
        <f t="shared" si="12"/>
        <v xml:space="preserve"> 9</v>
      </c>
      <c r="AG42" s="49"/>
      <c r="AH42" s="46">
        <f>IF(Z42=0,"",-(ABS(X42)/ABS(Z42)-1)*100)</f>
        <v>5.9216315675765578</v>
      </c>
      <c r="AI42" s="46" t="str">
        <f t="shared" si="21"/>
        <v/>
      </c>
      <c r="AJ42" s="47">
        <f t="shared" si="22"/>
        <v>6</v>
      </c>
      <c r="AK42" s="54" t="str">
        <f t="shared" si="14"/>
        <v/>
      </c>
      <c r="AL42" s="55" t="str">
        <f t="shared" si="15"/>
        <v xml:space="preserve"> 6%</v>
      </c>
      <c r="AM42" s="1"/>
      <c r="AN42" s="1"/>
    </row>
    <row r="43" spans="1:40" ht="15.75" customHeight="1">
      <c r="A43" s="129" t="s">
        <v>21</v>
      </c>
      <c r="B43" s="130"/>
      <c r="C43" s="12"/>
      <c r="D43" s="131">
        <f>D41-D42</f>
        <v>-412.41697999999997</v>
      </c>
      <c r="E43" s="106"/>
      <c r="F43" s="131">
        <f>F41-F42</f>
        <v>-1266</v>
      </c>
      <c r="G43" s="107"/>
      <c r="H43" s="132">
        <f t="shared" si="0"/>
        <v>853.58302000000003</v>
      </c>
      <c r="I43" s="132">
        <f t="shared" si="16"/>
        <v>853.58302000000003</v>
      </c>
      <c r="J43" s="132"/>
      <c r="K43" s="132"/>
      <c r="L43" s="123" t="str">
        <f t="shared" si="1"/>
        <v/>
      </c>
      <c r="M43" s="123">
        <f t="shared" si="2"/>
        <v>854</v>
      </c>
      <c r="N43" s="133" t="str">
        <f t="shared" si="3"/>
        <v/>
      </c>
      <c r="O43" s="134" t="str">
        <f t="shared" si="4"/>
        <v>██████ 854</v>
      </c>
      <c r="P43" s="70">
        <f t="shared" si="25"/>
        <v>67.423619273301739</v>
      </c>
      <c r="Q43" s="70" t="str">
        <f t="shared" si="19"/>
        <v/>
      </c>
      <c r="R43" s="71">
        <f>IF(P43="","",IF(P43&gt;100,100,IF(P43&gt;1,ROUND(P43,0),"")))</f>
        <v>67</v>
      </c>
      <c r="S43" s="47"/>
      <c r="T43" s="135" t="str">
        <f t="shared" si="8"/>
        <v/>
      </c>
      <c r="U43" s="134" t="str">
        <f t="shared" si="9"/>
        <v>---- 67%</v>
      </c>
      <c r="V43" s="94"/>
      <c r="W43" s="12"/>
      <c r="X43" s="131">
        <f>X41-X42</f>
        <v>-2710</v>
      </c>
      <c r="Y43" s="48"/>
      <c r="Z43" s="131">
        <v>-2828.4472331999923</v>
      </c>
      <c r="AA43" s="49"/>
      <c r="AB43" s="132">
        <f t="shared" si="10"/>
        <v>118.4472331999923</v>
      </c>
      <c r="AC43" s="77" t="str">
        <f t="shared" si="17"/>
        <v/>
      </c>
      <c r="AD43" s="78">
        <f t="shared" si="18"/>
        <v>118</v>
      </c>
      <c r="AE43" s="72" t="str">
        <f t="shared" si="11"/>
        <v/>
      </c>
      <c r="AF43" s="69" t="str">
        <f t="shared" si="12"/>
        <v xml:space="preserve"> 118</v>
      </c>
      <c r="AG43" s="49"/>
      <c r="AH43" s="70">
        <f>IF(Z43=0,"",IF(Z43&lt;0,(-(AB43/ABS(Z43)-1)*100),(ABS(X43)/ABS(Z43)-1)*100))</f>
        <v>95.81228768174735</v>
      </c>
      <c r="AI43" s="70" t="str">
        <f t="shared" si="21"/>
        <v/>
      </c>
      <c r="AJ43" s="71">
        <f t="shared" si="22"/>
        <v>96</v>
      </c>
      <c r="AK43" s="135" t="str">
        <f t="shared" si="14"/>
        <v/>
      </c>
      <c r="AL43" s="134" t="str">
        <f t="shared" si="15"/>
        <v>----- 96%</v>
      </c>
      <c r="AM43" s="1"/>
      <c r="AN43" s="1"/>
    </row>
    <row r="44" spans="1:40" ht="15.75" customHeight="1">
      <c r="A44" s="81" t="s">
        <v>9</v>
      </c>
      <c r="B44" s="49"/>
      <c r="C44" s="12"/>
      <c r="D44" s="101">
        <v>-5</v>
      </c>
      <c r="E44" s="128"/>
      <c r="F44" s="101">
        <v>-7</v>
      </c>
      <c r="G44" s="107"/>
      <c r="H44" s="42">
        <f t="shared" si="0"/>
        <v>2</v>
      </c>
      <c r="I44" s="42">
        <f t="shared" si="16"/>
        <v>2</v>
      </c>
      <c r="J44" s="42"/>
      <c r="K44" s="42"/>
      <c r="L44" s="43" t="str">
        <f t="shared" si="1"/>
        <v/>
      </c>
      <c r="M44" s="43">
        <f t="shared" si="2"/>
        <v>2</v>
      </c>
      <c r="N44" s="54" t="str">
        <f t="shared" si="3"/>
        <v/>
      </c>
      <c r="O44" s="55" t="str">
        <f t="shared" si="4"/>
        <v xml:space="preserve"> 2</v>
      </c>
      <c r="P44" s="46">
        <f t="shared" si="25"/>
        <v>28.571428571428569</v>
      </c>
      <c r="Q44" s="46" t="str">
        <f t="shared" si="19"/>
        <v/>
      </c>
      <c r="R44" s="47">
        <f>IF(P44="","",IF(P44&gt;100,100,IF(P44&gt;1,ROUND(P44,0),"")))</f>
        <v>29</v>
      </c>
      <c r="S44" s="47"/>
      <c r="T44" s="54" t="str">
        <f t="shared" si="8"/>
        <v/>
      </c>
      <c r="U44" s="55" t="str">
        <f t="shared" si="9"/>
        <v>- 29%</v>
      </c>
      <c r="V44" s="46"/>
      <c r="W44" s="12"/>
      <c r="X44" s="101">
        <v>-7</v>
      </c>
      <c r="Y44" s="48"/>
      <c r="Z44" s="101">
        <v>0</v>
      </c>
      <c r="AA44" s="49"/>
      <c r="AB44" s="42">
        <f t="shared" si="10"/>
        <v>-7</v>
      </c>
      <c r="AC44" s="50">
        <f t="shared" si="17"/>
        <v>-7</v>
      </c>
      <c r="AD44" s="51" t="str">
        <f t="shared" si="18"/>
        <v/>
      </c>
      <c r="AE44" s="44" t="str">
        <f t="shared" si="11"/>
        <v xml:space="preserve">-7 </v>
      </c>
      <c r="AF44" s="45" t="str">
        <f t="shared" si="12"/>
        <v/>
      </c>
      <c r="AG44" s="49"/>
      <c r="AH44" s="46" t="str">
        <f>IF(Z44=0,"",-(ABS(X44)/ABS(Z44)-1)*100)</f>
        <v/>
      </c>
      <c r="AI44" s="46" t="str">
        <f t="shared" si="21"/>
        <v/>
      </c>
      <c r="AJ44" s="47" t="str">
        <f t="shared" si="22"/>
        <v/>
      </c>
      <c r="AK44" s="54" t="str">
        <f t="shared" si="14"/>
        <v/>
      </c>
      <c r="AL44" s="55" t="str">
        <f t="shared" si="15"/>
        <v/>
      </c>
      <c r="AM44" s="1"/>
      <c r="AN44" s="1"/>
    </row>
    <row r="45" spans="1:40" ht="15.75" customHeight="1">
      <c r="A45" s="129" t="s">
        <v>23</v>
      </c>
      <c r="B45" s="130"/>
      <c r="C45" s="12"/>
      <c r="D45" s="131">
        <f>D43+D44</f>
        <v>-417.41697999999997</v>
      </c>
      <c r="E45" s="106"/>
      <c r="F45" s="131">
        <f>F43+F44</f>
        <v>-1273</v>
      </c>
      <c r="G45" s="107"/>
      <c r="H45" s="132">
        <f t="shared" si="0"/>
        <v>855.58302000000003</v>
      </c>
      <c r="I45" s="132">
        <f t="shared" si="16"/>
        <v>855.58302000000003</v>
      </c>
      <c r="J45" s="132"/>
      <c r="K45" s="132"/>
      <c r="L45" s="123" t="str">
        <f t="shared" si="1"/>
        <v/>
      </c>
      <c r="M45" s="123">
        <f t="shared" si="2"/>
        <v>856</v>
      </c>
      <c r="N45" s="133" t="str">
        <f t="shared" si="3"/>
        <v/>
      </c>
      <c r="O45" s="134" t="str">
        <f t="shared" si="4"/>
        <v>██████ 856</v>
      </c>
      <c r="P45" s="70">
        <f t="shared" si="25"/>
        <v>67.209978004713278</v>
      </c>
      <c r="Q45" s="70" t="str">
        <f t="shared" si="19"/>
        <v/>
      </c>
      <c r="R45" s="71">
        <f>IF(P45="","",IF(P45&gt;100,100,IF(P45&gt;1,ROUND(P45,0),"")))</f>
        <v>67</v>
      </c>
      <c r="S45" s="47"/>
      <c r="T45" s="135" t="str">
        <f t="shared" si="8"/>
        <v/>
      </c>
      <c r="U45" s="134" t="str">
        <f t="shared" si="9"/>
        <v>---- 67%</v>
      </c>
      <c r="V45" s="94"/>
      <c r="W45" s="12"/>
      <c r="X45" s="131">
        <f>X43+X44</f>
        <v>-2717</v>
      </c>
      <c r="Y45" s="48"/>
      <c r="Z45" s="131">
        <v>-2828.4472331999923</v>
      </c>
      <c r="AA45" s="49"/>
      <c r="AB45" s="132">
        <f t="shared" si="10"/>
        <v>111.4472331999923</v>
      </c>
      <c r="AC45" s="77" t="str">
        <f t="shared" si="17"/>
        <v/>
      </c>
      <c r="AD45" s="78">
        <f t="shared" si="18"/>
        <v>111</v>
      </c>
      <c r="AE45" s="72" t="str">
        <f t="shared" si="11"/>
        <v/>
      </c>
      <c r="AF45" s="69" t="str">
        <f t="shared" si="12"/>
        <v xml:space="preserve"> 111</v>
      </c>
      <c r="AG45" s="49"/>
      <c r="AH45" s="70">
        <f>IF(Z45=0,"",IF(Z45&lt;0,(-(AB45/ABS(Z45)-1)*100),(ABS(X45)/ABS(Z45)-1)*100))</f>
        <v>96.059773295685446</v>
      </c>
      <c r="AI45" s="70" t="str">
        <f t="shared" si="21"/>
        <v/>
      </c>
      <c r="AJ45" s="71">
        <f t="shared" si="22"/>
        <v>96</v>
      </c>
      <c r="AK45" s="135" t="str">
        <f t="shared" si="14"/>
        <v/>
      </c>
      <c r="AL45" s="134" t="str">
        <f t="shared" si="15"/>
        <v>----- 96%</v>
      </c>
      <c r="AM45" s="1"/>
      <c r="AN45" s="1"/>
    </row>
    <row r="46" spans="1:40">
      <c r="G46" s="13"/>
      <c r="AC46" s="1"/>
      <c r="AD46" s="25" t="str">
        <f t="shared" si="18"/>
        <v/>
      </c>
    </row>
  </sheetData>
  <mergeCells count="8">
    <mergeCell ref="AO3:AR3"/>
    <mergeCell ref="AS3:AV3"/>
    <mergeCell ref="D4:U4"/>
    <mergeCell ref="X4:AL4"/>
    <mergeCell ref="N5:O5"/>
    <mergeCell ref="T5:U5"/>
    <mergeCell ref="AE5:AF5"/>
    <mergeCell ref="AK5:AL5"/>
  </mergeCells>
  <phoneticPr fontId="29" type="noConversion"/>
  <conditionalFormatting sqref="H7:H45">
    <cfRule type="dataBar" priority="3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{AF4AB258-F304-4EDA-824C-3F59DB011C8B}</x14:id>
        </ext>
      </extLst>
    </cfRule>
  </conditionalFormatting>
  <conditionalFormatting sqref="AC7:AC45">
    <cfRule type="dataBar" priority="2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{29C5D74B-8C22-46E3-8F7F-4111A66D86A1}</x14:id>
        </ext>
      </extLst>
    </cfRule>
  </conditionalFormatting>
  <conditionalFormatting sqref="AD7:AD45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{FACED4CD-8F04-4557-915D-86ABD7A91E97}</x14:id>
        </ext>
      </extLst>
    </cfRule>
  </conditionalFormatting>
  <pageMargins left="0.7" right="0.7" top="0.78740157499999996" bottom="0.78740157499999996" header="0.3" footer="0.3"/>
  <pageSetup paperSize="9" scale="58" orientation="portrait"/>
  <ignoredErrors>
    <ignoredError sqref="D46:F46 E42:E45" formula="1"/>
    <ignoredError sqref="D26 F26 X26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4AB258-F304-4EDA-824C-3F59DB011C8B}">
            <x14:dataBar minLength="0" maxLength="100" gradient="0">
              <x14:cfvo type="autoMin"/>
              <x14:cfvo type="autoMax"/>
              <x14:negativeFillColor theme="9" tint="0.59999389629810485"/>
              <x14:axisColor rgb="FF000000"/>
            </x14:dataBar>
          </x14:cfRule>
          <xm:sqref>H7:H45</xm:sqref>
        </x14:conditionalFormatting>
        <x14:conditionalFormatting xmlns:xm="http://schemas.microsoft.com/office/excel/2006/main">
          <x14:cfRule type="dataBar" id="{29C5D74B-8C22-46E3-8F7F-4111A66D86A1}">
            <x14:dataBar minLength="0" maxLength="100" gradient="0">
              <x14:cfvo type="autoMin"/>
              <x14:cfvo type="autoMax"/>
              <x14:negativeFillColor theme="8" tint="0.79998168889431442"/>
              <x14:axisColor rgb="FF000000"/>
            </x14:dataBar>
          </x14:cfRule>
          <xm:sqref>AC7:AC45</xm:sqref>
        </x14:conditionalFormatting>
        <x14:conditionalFormatting xmlns:xm="http://schemas.microsoft.com/office/excel/2006/main">
          <x14:cfRule type="dataBar" id="{FACED4CD-8F04-4557-915D-86ABD7A91E97}">
            <x14:dataBar minLength="0" maxLength="100" gradient="0">
              <x14:cfvo type="autoMin"/>
              <x14:cfvo type="autoMax"/>
              <x14:negativeFillColor theme="9" tint="0.59999389629810485"/>
              <x14:axisColor rgb="FF000000"/>
            </x14:dataBar>
          </x14:cfRule>
          <xm:sqref>AD7:AD45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ProfitLoss</vt:lpstr>
    </vt:vector>
  </TitlesOfParts>
  <Company>Delima Sempurna Sdn Bhd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Sven Zumkley</cp:lastModifiedBy>
  <cp:lastPrinted>2015-12-27T15:29:43Z</cp:lastPrinted>
  <dcterms:created xsi:type="dcterms:W3CDTF">2004-12-03T03:19:41Z</dcterms:created>
  <dcterms:modified xsi:type="dcterms:W3CDTF">2015-12-27T15:29:51Z</dcterms:modified>
</cp:coreProperties>
</file>