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5520"/>
  </bookViews>
  <sheets>
    <sheet name="Graph_12 months" sheetId="7" r:id="rId1"/>
    <sheet name="Graph_3months" sheetId="5" r:id="rId2"/>
    <sheet name="Table - P&amp;L" sheetId="8" r:id="rId3"/>
    <sheet name="Table-PP" sheetId="9" r:id="rId4"/>
    <sheet name="Definitions" sheetId="1" r:id="rId5"/>
  </sheets>
  <definedNames>
    <definedName name="_Fill" localSheetId="2" hidden="1">#REF!</definedName>
    <definedName name="_Fill" localSheetId="3" hidden="1">#REF!</definedName>
    <definedName name="_Fill" hidden="1">#REF!</definedName>
    <definedName name="_xlnm.Print_Area" localSheetId="2">'Table - P&amp;L'!$A$1:$AJ$45</definedName>
    <definedName name="Trigger">'Table - P&amp;L'!$AQ$7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6" i="9" l="1"/>
  <c r="S16" i="9"/>
  <c r="U15" i="9"/>
  <c r="S15" i="9"/>
  <c r="U14" i="9"/>
  <c r="S14" i="9"/>
  <c r="U13" i="9"/>
  <c r="S13" i="9"/>
  <c r="L16" i="9"/>
  <c r="J16" i="9"/>
  <c r="L15" i="9"/>
  <c r="J15" i="9"/>
  <c r="L14" i="9"/>
  <c r="J14" i="9"/>
  <c r="L13" i="9"/>
  <c r="J13" i="9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AB46" i="8"/>
  <c r="AM45" i="8"/>
  <c r="AF44" i="8"/>
  <c r="Z44" i="8"/>
  <c r="N44" i="8"/>
  <c r="AM43" i="8"/>
  <c r="Z42" i="8"/>
  <c r="N42" i="8"/>
  <c r="AM41" i="8"/>
  <c r="AF40" i="8"/>
  <c r="Z40" i="8"/>
  <c r="N40" i="8"/>
  <c r="AM39" i="8"/>
  <c r="AM38" i="8"/>
  <c r="AF36" i="8"/>
  <c r="Z36" i="8"/>
  <c r="N36" i="8"/>
  <c r="Z35" i="8"/>
  <c r="N35" i="8"/>
  <c r="AF34" i="8"/>
  <c r="Z34" i="8"/>
  <c r="N34" i="8"/>
  <c r="AF33" i="8"/>
  <c r="Z33" i="8"/>
  <c r="N33" i="8"/>
  <c r="AF32" i="8"/>
  <c r="Z32" i="8"/>
  <c r="N32" i="8"/>
  <c r="AF31" i="8"/>
  <c r="Z31" i="8"/>
  <c r="N31" i="8"/>
  <c r="AF30" i="8"/>
  <c r="Z30" i="8"/>
  <c r="N30" i="8"/>
  <c r="AF29" i="8"/>
  <c r="Z29" i="8"/>
  <c r="N29" i="8"/>
  <c r="AF28" i="8"/>
  <c r="Z28" i="8"/>
  <c r="N28" i="8"/>
  <c r="Z37" i="8"/>
  <c r="AF25" i="8"/>
  <c r="Z25" i="8"/>
  <c r="N25" i="8"/>
  <c r="AF24" i="8"/>
  <c r="Z24" i="8"/>
  <c r="N24" i="8"/>
  <c r="AF23" i="8"/>
  <c r="Z23" i="8"/>
  <c r="N23" i="8"/>
  <c r="AF22" i="8"/>
  <c r="Z22" i="8"/>
  <c r="N22" i="8"/>
  <c r="AF21" i="8"/>
  <c r="Z21" i="8"/>
  <c r="AF20" i="8"/>
  <c r="Z20" i="8"/>
  <c r="N20" i="8"/>
  <c r="AF18" i="8"/>
  <c r="Z18" i="8"/>
  <c r="N18" i="8"/>
  <c r="AF15" i="8"/>
  <c r="Z15" i="8"/>
  <c r="N15" i="8"/>
  <c r="AF14" i="8"/>
  <c r="Z14" i="8"/>
  <c r="N14" i="8"/>
  <c r="Z16" i="8"/>
  <c r="AF11" i="8"/>
  <c r="Z11" i="8"/>
  <c r="N11" i="8"/>
  <c r="AF10" i="8"/>
  <c r="Z10" i="8"/>
  <c r="N10" i="8"/>
  <c r="AF9" i="8"/>
  <c r="Z9" i="8"/>
  <c r="N9" i="8"/>
  <c r="AF8" i="8"/>
  <c r="Z8" i="8"/>
  <c r="N8" i="8"/>
  <c r="N12" i="8"/>
  <c r="Z12" i="8"/>
  <c r="AF12" i="8"/>
  <c r="K8" i="8"/>
  <c r="M8" i="8"/>
  <c r="J8" i="8"/>
  <c r="L8" i="8"/>
  <c r="I8" i="8"/>
  <c r="P8" i="8"/>
  <c r="S8" i="8"/>
  <c r="O8" i="8"/>
  <c r="R8" i="8"/>
  <c r="AB8" i="8"/>
  <c r="AD8" i="8"/>
  <c r="AA8" i="8"/>
  <c r="AC8" i="8"/>
  <c r="AH8" i="8"/>
  <c r="AJ8" i="8"/>
  <c r="AG8" i="8"/>
  <c r="AI8" i="8"/>
  <c r="K9" i="8"/>
  <c r="M9" i="8"/>
  <c r="J9" i="8"/>
  <c r="L9" i="8"/>
  <c r="I9" i="8"/>
  <c r="P9" i="8"/>
  <c r="S9" i="8"/>
  <c r="O9" i="8"/>
  <c r="AB9" i="8"/>
  <c r="AD9" i="8"/>
  <c r="AA9" i="8"/>
  <c r="AC9" i="8"/>
  <c r="AH9" i="8"/>
  <c r="AJ9" i="8"/>
  <c r="AG9" i="8"/>
  <c r="AI9" i="8"/>
  <c r="K10" i="8"/>
  <c r="M10" i="8"/>
  <c r="J10" i="8"/>
  <c r="L10" i="8"/>
  <c r="I10" i="8"/>
  <c r="P10" i="8"/>
  <c r="S10" i="8"/>
  <c r="O10" i="8"/>
  <c r="R10" i="8"/>
  <c r="AB10" i="8"/>
  <c r="AD10" i="8"/>
  <c r="AA10" i="8"/>
  <c r="AC10" i="8"/>
  <c r="AH10" i="8"/>
  <c r="AJ10" i="8"/>
  <c r="AG10" i="8"/>
  <c r="AI10" i="8"/>
  <c r="K11" i="8"/>
  <c r="M11" i="8"/>
  <c r="J11" i="8"/>
  <c r="L11" i="8"/>
  <c r="I11" i="8"/>
  <c r="P11" i="8"/>
  <c r="S11" i="8"/>
  <c r="O11" i="8"/>
  <c r="R11" i="8"/>
  <c r="AB11" i="8"/>
  <c r="AD11" i="8"/>
  <c r="AA11" i="8"/>
  <c r="AC11" i="8"/>
  <c r="AH11" i="8"/>
  <c r="AJ11" i="8"/>
  <c r="AG11" i="8"/>
  <c r="AI11" i="8"/>
  <c r="K16" i="8"/>
  <c r="M16" i="8"/>
  <c r="J16" i="8"/>
  <c r="L16" i="8"/>
  <c r="I16" i="8"/>
  <c r="N16" i="8"/>
  <c r="AB16" i="8"/>
  <c r="AD16" i="8"/>
  <c r="AA16" i="8"/>
  <c r="AC16" i="8"/>
  <c r="AF16" i="8"/>
  <c r="K14" i="8"/>
  <c r="M14" i="8"/>
  <c r="J14" i="8"/>
  <c r="L14" i="8"/>
  <c r="I14" i="8"/>
  <c r="P14" i="8"/>
  <c r="S14" i="8"/>
  <c r="O14" i="8"/>
  <c r="AB14" i="8"/>
  <c r="AD14" i="8"/>
  <c r="AA14" i="8"/>
  <c r="AC14" i="8"/>
  <c r="AH14" i="8"/>
  <c r="AJ14" i="8"/>
  <c r="AG14" i="8"/>
  <c r="AI14" i="8"/>
  <c r="K15" i="8"/>
  <c r="M15" i="8"/>
  <c r="J15" i="8"/>
  <c r="L15" i="8"/>
  <c r="I15" i="8"/>
  <c r="P15" i="8"/>
  <c r="S15" i="8"/>
  <c r="O15" i="8"/>
  <c r="R15" i="8"/>
  <c r="AB15" i="8"/>
  <c r="AD15" i="8"/>
  <c r="AA15" i="8"/>
  <c r="AC15" i="8"/>
  <c r="AH15" i="8"/>
  <c r="AJ15" i="8"/>
  <c r="AG15" i="8"/>
  <c r="AI15" i="8"/>
  <c r="K18" i="8"/>
  <c r="M18" i="8"/>
  <c r="J18" i="8"/>
  <c r="L18" i="8"/>
  <c r="I18" i="8"/>
  <c r="P18" i="8"/>
  <c r="S18" i="8"/>
  <c r="O18" i="8"/>
  <c r="AB18" i="8"/>
  <c r="AD18" i="8"/>
  <c r="AA18" i="8"/>
  <c r="AC18" i="8"/>
  <c r="AH18" i="8"/>
  <c r="AJ18" i="8"/>
  <c r="AG18" i="8"/>
  <c r="AI18" i="8"/>
  <c r="K20" i="8"/>
  <c r="M20" i="8"/>
  <c r="J20" i="8"/>
  <c r="L20" i="8"/>
  <c r="I20" i="8"/>
  <c r="P20" i="8"/>
  <c r="S20" i="8"/>
  <c r="O20" i="8"/>
  <c r="AB20" i="8"/>
  <c r="AD20" i="8"/>
  <c r="AA20" i="8"/>
  <c r="AC20" i="8"/>
  <c r="AH20" i="8"/>
  <c r="AJ20" i="8"/>
  <c r="AG20" i="8"/>
  <c r="AI20" i="8"/>
  <c r="K21" i="8"/>
  <c r="M21" i="8"/>
  <c r="J21" i="8"/>
  <c r="L21" i="8"/>
  <c r="I21" i="8"/>
  <c r="N7" i="8"/>
  <c r="Z7" i="8"/>
  <c r="AF7" i="8"/>
  <c r="N13" i="8"/>
  <c r="Z13" i="8"/>
  <c r="AF13" i="8"/>
  <c r="N21" i="8"/>
  <c r="AB21" i="8"/>
  <c r="AD21" i="8"/>
  <c r="AA21" i="8"/>
  <c r="AC21" i="8"/>
  <c r="AH21" i="8"/>
  <c r="AJ21" i="8"/>
  <c r="AG21" i="8"/>
  <c r="AI21" i="8"/>
  <c r="K22" i="8"/>
  <c r="M22" i="8"/>
  <c r="J22" i="8"/>
  <c r="L22" i="8"/>
  <c r="I22" i="8"/>
  <c r="P22" i="8"/>
  <c r="S22" i="8"/>
  <c r="O22" i="8"/>
  <c r="AB22" i="8"/>
  <c r="AD22" i="8"/>
  <c r="AA22" i="8"/>
  <c r="AC22" i="8"/>
  <c r="AH22" i="8"/>
  <c r="AJ22" i="8"/>
  <c r="AG22" i="8"/>
  <c r="AI22" i="8"/>
  <c r="K23" i="8"/>
  <c r="M23" i="8"/>
  <c r="J23" i="8"/>
  <c r="L23" i="8"/>
  <c r="I23" i="8"/>
  <c r="P23" i="8"/>
  <c r="S23" i="8"/>
  <c r="O23" i="8"/>
  <c r="AB23" i="8"/>
  <c r="AD23" i="8"/>
  <c r="AA23" i="8"/>
  <c r="AC23" i="8"/>
  <c r="AH23" i="8"/>
  <c r="AJ23" i="8"/>
  <c r="AG23" i="8"/>
  <c r="AI23" i="8"/>
  <c r="K24" i="8"/>
  <c r="M24" i="8"/>
  <c r="J24" i="8"/>
  <c r="L24" i="8"/>
  <c r="I24" i="8"/>
  <c r="P24" i="8"/>
  <c r="S24" i="8"/>
  <c r="O24" i="8"/>
  <c r="AB24" i="8"/>
  <c r="AD24" i="8"/>
  <c r="AA24" i="8"/>
  <c r="AC24" i="8"/>
  <c r="AH24" i="8"/>
  <c r="AJ24" i="8"/>
  <c r="AG24" i="8"/>
  <c r="AI24" i="8"/>
  <c r="K25" i="8"/>
  <c r="M25" i="8"/>
  <c r="J25" i="8"/>
  <c r="L25" i="8"/>
  <c r="I25" i="8"/>
  <c r="P25" i="8"/>
  <c r="S25" i="8"/>
  <c r="O25" i="8"/>
  <c r="AB25" i="8"/>
  <c r="AD25" i="8"/>
  <c r="AA25" i="8"/>
  <c r="AC25" i="8"/>
  <c r="AH25" i="8"/>
  <c r="AJ25" i="8"/>
  <c r="AG25" i="8"/>
  <c r="AI25" i="8"/>
  <c r="K28" i="8"/>
  <c r="M28" i="8"/>
  <c r="J28" i="8"/>
  <c r="L28" i="8"/>
  <c r="I28" i="8"/>
  <c r="P28" i="8"/>
  <c r="S28" i="8"/>
  <c r="O28" i="8"/>
  <c r="AB28" i="8"/>
  <c r="AD28" i="8"/>
  <c r="AA28" i="8"/>
  <c r="AC28" i="8"/>
  <c r="AH28" i="8"/>
  <c r="AJ28" i="8"/>
  <c r="AG28" i="8"/>
  <c r="AI28" i="8"/>
  <c r="K29" i="8"/>
  <c r="M29" i="8"/>
  <c r="J29" i="8"/>
  <c r="L29" i="8"/>
  <c r="I29" i="8"/>
  <c r="P29" i="8"/>
  <c r="S29" i="8"/>
  <c r="O29" i="8"/>
  <c r="AB29" i="8"/>
  <c r="AD29" i="8"/>
  <c r="AA29" i="8"/>
  <c r="AC29" i="8"/>
  <c r="AH29" i="8"/>
  <c r="AJ29" i="8"/>
  <c r="AG29" i="8"/>
  <c r="AI29" i="8"/>
  <c r="K30" i="8"/>
  <c r="M30" i="8"/>
  <c r="J30" i="8"/>
  <c r="L30" i="8"/>
  <c r="I30" i="8"/>
  <c r="P30" i="8"/>
  <c r="S30" i="8"/>
  <c r="O30" i="8"/>
  <c r="AB30" i="8"/>
  <c r="AD30" i="8"/>
  <c r="AA30" i="8"/>
  <c r="AC30" i="8"/>
  <c r="AH30" i="8"/>
  <c r="AJ30" i="8"/>
  <c r="AG30" i="8"/>
  <c r="AI30" i="8"/>
  <c r="K31" i="8"/>
  <c r="M31" i="8"/>
  <c r="J31" i="8"/>
  <c r="L31" i="8"/>
  <c r="I31" i="8"/>
  <c r="P31" i="8"/>
  <c r="S31" i="8"/>
  <c r="O31" i="8"/>
  <c r="AB31" i="8"/>
  <c r="AD31" i="8"/>
  <c r="AA31" i="8"/>
  <c r="AC31" i="8"/>
  <c r="AH31" i="8"/>
  <c r="AJ31" i="8"/>
  <c r="AG31" i="8"/>
  <c r="AI31" i="8"/>
  <c r="K32" i="8"/>
  <c r="M32" i="8"/>
  <c r="J32" i="8"/>
  <c r="L32" i="8"/>
  <c r="I32" i="8"/>
  <c r="P32" i="8"/>
  <c r="S32" i="8"/>
  <c r="O32" i="8"/>
  <c r="AB32" i="8"/>
  <c r="AD32" i="8"/>
  <c r="AA32" i="8"/>
  <c r="AC32" i="8"/>
  <c r="AH32" i="8"/>
  <c r="AJ32" i="8"/>
  <c r="AG32" i="8"/>
  <c r="AI32" i="8"/>
  <c r="K33" i="8"/>
  <c r="M33" i="8"/>
  <c r="J33" i="8"/>
  <c r="L33" i="8"/>
  <c r="I33" i="8"/>
  <c r="P33" i="8"/>
  <c r="S33" i="8"/>
  <c r="O33" i="8"/>
  <c r="AB33" i="8"/>
  <c r="AD33" i="8"/>
  <c r="AA33" i="8"/>
  <c r="AC33" i="8"/>
  <c r="AH33" i="8"/>
  <c r="AJ33" i="8"/>
  <c r="AG33" i="8"/>
  <c r="AI33" i="8"/>
  <c r="K34" i="8"/>
  <c r="M34" i="8"/>
  <c r="J34" i="8"/>
  <c r="L34" i="8"/>
  <c r="I34" i="8"/>
  <c r="P34" i="8"/>
  <c r="S34" i="8"/>
  <c r="O34" i="8"/>
  <c r="AB34" i="8"/>
  <c r="AD34" i="8"/>
  <c r="AA34" i="8"/>
  <c r="AC34" i="8"/>
  <c r="AH34" i="8"/>
  <c r="AJ34" i="8"/>
  <c r="AG34" i="8"/>
  <c r="AI34" i="8"/>
  <c r="K35" i="8"/>
  <c r="M35" i="8"/>
  <c r="J35" i="8"/>
  <c r="L35" i="8"/>
  <c r="I35" i="8"/>
  <c r="P35" i="8"/>
  <c r="S35" i="8"/>
  <c r="O35" i="8"/>
  <c r="AB35" i="8"/>
  <c r="AD35" i="8"/>
  <c r="AA35" i="8"/>
  <c r="AC35" i="8"/>
  <c r="K37" i="8"/>
  <c r="M37" i="8"/>
  <c r="J37" i="8"/>
  <c r="L37" i="8"/>
  <c r="I37" i="8"/>
  <c r="N37" i="8"/>
  <c r="N27" i="8"/>
  <c r="AB37" i="8"/>
  <c r="AD37" i="8"/>
  <c r="AA37" i="8"/>
  <c r="AC37" i="8"/>
  <c r="AF37" i="8"/>
  <c r="Z27" i="8"/>
  <c r="AF27" i="8"/>
  <c r="AF35" i="8"/>
  <c r="K36" i="8"/>
  <c r="M36" i="8"/>
  <c r="J36" i="8"/>
  <c r="L36" i="8"/>
  <c r="I36" i="8"/>
  <c r="P36" i="8"/>
  <c r="S36" i="8"/>
  <c r="O36" i="8"/>
  <c r="AB36" i="8"/>
  <c r="AD36" i="8"/>
  <c r="AA36" i="8"/>
  <c r="AC36" i="8"/>
  <c r="AH36" i="8"/>
  <c r="AJ36" i="8"/>
  <c r="AG36" i="8"/>
  <c r="AI36" i="8"/>
  <c r="K40" i="8"/>
  <c r="M40" i="8"/>
  <c r="J40" i="8"/>
  <c r="L40" i="8"/>
  <c r="I40" i="8"/>
  <c r="P40" i="8"/>
  <c r="S40" i="8"/>
  <c r="O40" i="8"/>
  <c r="AB40" i="8"/>
  <c r="AD40" i="8"/>
  <c r="AA40" i="8"/>
  <c r="AC40" i="8"/>
  <c r="AH40" i="8"/>
  <c r="AJ40" i="8"/>
  <c r="AG40" i="8"/>
  <c r="AI40" i="8"/>
  <c r="K42" i="8"/>
  <c r="M42" i="8"/>
  <c r="J42" i="8"/>
  <c r="L42" i="8"/>
  <c r="I42" i="8"/>
  <c r="P42" i="8"/>
  <c r="S42" i="8"/>
  <c r="O42" i="8"/>
  <c r="AB42" i="8"/>
  <c r="AD42" i="8"/>
  <c r="AA42" i="8"/>
  <c r="AC42" i="8"/>
  <c r="AF42" i="8"/>
  <c r="K44" i="8"/>
  <c r="M44" i="8"/>
  <c r="J44" i="8"/>
  <c r="L44" i="8"/>
  <c r="I44" i="8"/>
  <c r="P44" i="8"/>
  <c r="S44" i="8"/>
  <c r="O44" i="8"/>
  <c r="AB44" i="8"/>
  <c r="AD44" i="8"/>
  <c r="AA44" i="8"/>
  <c r="AC44" i="8"/>
  <c r="AH44" i="8"/>
  <c r="AJ44" i="8"/>
  <c r="AG44" i="8"/>
  <c r="AI44" i="8"/>
  <c r="AL44" i="8"/>
  <c r="AM44" i="8"/>
  <c r="R44" i="8"/>
  <c r="AH42" i="8"/>
  <c r="AJ42" i="8"/>
  <c r="AG42" i="8"/>
  <c r="AI42" i="8"/>
  <c r="AL42" i="8"/>
  <c r="R42" i="8"/>
  <c r="AL40" i="8"/>
  <c r="AM40" i="8"/>
  <c r="R40" i="8"/>
  <c r="R36" i="8"/>
  <c r="AH35" i="8"/>
  <c r="AJ35" i="8"/>
  <c r="AG35" i="8"/>
  <c r="AI35" i="8"/>
  <c r="AH27" i="8"/>
  <c r="AJ27" i="8"/>
  <c r="AG27" i="8"/>
  <c r="AI27" i="8"/>
  <c r="AB27" i="8"/>
  <c r="AD27" i="8"/>
  <c r="AA27" i="8"/>
  <c r="AC27" i="8"/>
  <c r="AH37" i="8"/>
  <c r="AJ37" i="8"/>
  <c r="AG37" i="8"/>
  <c r="AI37" i="8"/>
  <c r="P27" i="8"/>
  <c r="S27" i="8"/>
  <c r="O27" i="8"/>
  <c r="K27" i="8"/>
  <c r="M27" i="8"/>
  <c r="J27" i="8"/>
  <c r="L27" i="8"/>
  <c r="I27" i="8"/>
  <c r="P37" i="8"/>
  <c r="S37" i="8"/>
  <c r="O37" i="8"/>
  <c r="R37" i="8"/>
  <c r="R35" i="8"/>
  <c r="R34" i="8"/>
  <c r="R33" i="8"/>
  <c r="R32" i="8"/>
  <c r="R31" i="8"/>
  <c r="R30" i="8"/>
  <c r="R29" i="8"/>
  <c r="R28" i="8"/>
  <c r="R25" i="8"/>
  <c r="R24" i="8"/>
  <c r="R23" i="8"/>
  <c r="R22" i="8"/>
  <c r="P21" i="8"/>
  <c r="S21" i="8"/>
  <c r="O21" i="8"/>
  <c r="AH13" i="8"/>
  <c r="AJ13" i="8"/>
  <c r="AG13" i="8"/>
  <c r="AI13" i="8"/>
  <c r="AB13" i="8"/>
  <c r="AD13" i="8"/>
  <c r="AA13" i="8"/>
  <c r="AC13" i="8"/>
  <c r="P13" i="8"/>
  <c r="S13" i="8"/>
  <c r="O13" i="8"/>
  <c r="K13" i="8"/>
  <c r="M13" i="8"/>
  <c r="J13" i="8"/>
  <c r="L13" i="8"/>
  <c r="I13" i="8"/>
  <c r="AH7" i="8"/>
  <c r="AJ7" i="8"/>
  <c r="AG7" i="8"/>
  <c r="AI7" i="8"/>
  <c r="AB7" i="8"/>
  <c r="AD7" i="8"/>
  <c r="AA7" i="8"/>
  <c r="AC7" i="8"/>
  <c r="P7" i="8"/>
  <c r="S7" i="8"/>
  <c r="O7" i="8"/>
  <c r="K7" i="8"/>
  <c r="M7" i="8"/>
  <c r="J7" i="8"/>
  <c r="L7" i="8"/>
  <c r="I7" i="8"/>
  <c r="R20" i="8"/>
  <c r="R18" i="8"/>
  <c r="R14" i="8"/>
  <c r="AH16" i="8"/>
  <c r="AJ16" i="8"/>
  <c r="AG16" i="8"/>
  <c r="AI16" i="8"/>
  <c r="P16" i="8"/>
  <c r="S16" i="8"/>
  <c r="O16" i="8"/>
  <c r="R16" i="8"/>
  <c r="R9" i="8"/>
  <c r="AH12" i="8"/>
  <c r="AJ12" i="8"/>
  <c r="AG12" i="8"/>
  <c r="AI12" i="8"/>
  <c r="AF17" i="8"/>
  <c r="AB12" i="8"/>
  <c r="AD12" i="8"/>
  <c r="AA12" i="8"/>
  <c r="AC12" i="8"/>
  <c r="Z17" i="8"/>
  <c r="P12" i="8"/>
  <c r="S12" i="8"/>
  <c r="O12" i="8"/>
  <c r="R12" i="8"/>
  <c r="N17" i="8"/>
  <c r="K12" i="8"/>
  <c r="M12" i="8"/>
  <c r="J12" i="8"/>
  <c r="L12" i="8"/>
  <c r="I12" i="8"/>
  <c r="AM42" i="8"/>
  <c r="K17" i="8"/>
  <c r="M17" i="8"/>
  <c r="J17" i="8"/>
  <c r="L17" i="8"/>
  <c r="I17" i="8"/>
  <c r="P17" i="8"/>
  <c r="S17" i="8"/>
  <c r="O17" i="8"/>
  <c r="R17" i="8"/>
  <c r="AB17" i="8"/>
  <c r="AD17" i="8"/>
  <c r="AA17" i="8"/>
  <c r="AC17" i="8"/>
  <c r="AH17" i="8"/>
  <c r="AJ17" i="8"/>
  <c r="AG17" i="8"/>
  <c r="AI17" i="8"/>
  <c r="R7" i="8"/>
  <c r="R13" i="8"/>
  <c r="R21" i="8"/>
  <c r="R27" i="8"/>
  <c r="N19" i="8"/>
  <c r="Z19" i="8"/>
  <c r="AF19" i="8"/>
  <c r="P19" i="8"/>
  <c r="S19" i="8"/>
  <c r="O19" i="8"/>
  <c r="K19" i="8"/>
  <c r="M19" i="8"/>
  <c r="J19" i="8"/>
  <c r="L19" i="8"/>
  <c r="I19" i="8"/>
  <c r="N26" i="8"/>
  <c r="P26" i="8"/>
  <c r="S26" i="8"/>
  <c r="O26" i="8"/>
  <c r="K26" i="8"/>
  <c r="M26" i="8"/>
  <c r="J26" i="8"/>
  <c r="L26" i="8"/>
  <c r="I26" i="8"/>
  <c r="N38" i="8"/>
  <c r="R19" i="8"/>
  <c r="AH19" i="8"/>
  <c r="AJ19" i="8"/>
  <c r="AG19" i="8"/>
  <c r="AI19" i="8"/>
  <c r="AB19" i="8"/>
  <c r="AD19" i="8"/>
  <c r="AA19" i="8"/>
  <c r="AC19" i="8"/>
  <c r="Z26" i="8"/>
  <c r="AF26" i="8"/>
  <c r="AH26" i="8"/>
  <c r="AJ26" i="8"/>
  <c r="AG26" i="8"/>
  <c r="AI26" i="8"/>
  <c r="AB26" i="8"/>
  <c r="AD26" i="8"/>
  <c r="AA26" i="8"/>
  <c r="AC26" i="8"/>
  <c r="Z38" i="8"/>
  <c r="AF38" i="8"/>
  <c r="N39" i="8"/>
  <c r="P38" i="8"/>
  <c r="S38" i="8"/>
  <c r="O38" i="8"/>
  <c r="R38" i="8"/>
  <c r="K38" i="8"/>
  <c r="M38" i="8"/>
  <c r="J38" i="8"/>
  <c r="L38" i="8"/>
  <c r="I38" i="8"/>
  <c r="R26" i="8"/>
  <c r="P39" i="8"/>
  <c r="S39" i="8"/>
  <c r="O39" i="8"/>
  <c r="R39" i="8"/>
  <c r="K39" i="8"/>
  <c r="M39" i="8"/>
  <c r="J39" i="8"/>
  <c r="L39" i="8"/>
  <c r="I39" i="8"/>
  <c r="N41" i="8"/>
  <c r="Z39" i="8"/>
  <c r="AF39" i="8"/>
  <c r="AH38" i="8"/>
  <c r="AJ38" i="8"/>
  <c r="AG38" i="8"/>
  <c r="AI38" i="8"/>
  <c r="AB38" i="8"/>
  <c r="AD38" i="8"/>
  <c r="AA38" i="8"/>
  <c r="AC38" i="8"/>
  <c r="AH39" i="8"/>
  <c r="AJ39" i="8"/>
  <c r="AG39" i="8"/>
  <c r="AI39" i="8"/>
  <c r="AB39" i="8"/>
  <c r="AD39" i="8"/>
  <c r="AA39" i="8"/>
  <c r="AC39" i="8"/>
  <c r="Z41" i="8"/>
  <c r="P41" i="8"/>
  <c r="S41" i="8"/>
  <c r="O41" i="8"/>
  <c r="R41" i="8"/>
  <c r="K41" i="8"/>
  <c r="M41" i="8"/>
  <c r="J41" i="8"/>
  <c r="L41" i="8"/>
  <c r="I41" i="8"/>
  <c r="N43" i="8"/>
  <c r="P43" i="8"/>
  <c r="S43" i="8"/>
  <c r="O43" i="8"/>
  <c r="R43" i="8"/>
  <c r="K43" i="8"/>
  <c r="M43" i="8"/>
  <c r="J43" i="8"/>
  <c r="L43" i="8"/>
  <c r="I43" i="8"/>
  <c r="N45" i="8"/>
  <c r="AB41" i="8"/>
  <c r="AD41" i="8"/>
  <c r="AA41" i="8"/>
  <c r="AC41" i="8"/>
  <c r="AF41" i="8"/>
  <c r="Z45" i="8"/>
  <c r="Z43" i="8"/>
  <c r="AB43" i="8"/>
  <c r="AD43" i="8"/>
  <c r="AA43" i="8"/>
  <c r="AC43" i="8"/>
  <c r="AF43" i="8"/>
  <c r="AB45" i="8"/>
  <c r="AD45" i="8"/>
  <c r="AA45" i="8"/>
  <c r="AC45" i="8"/>
  <c r="AF45" i="8"/>
  <c r="AH41" i="8"/>
  <c r="AJ41" i="8"/>
  <c r="AG41" i="8"/>
  <c r="AI41" i="8"/>
  <c r="P45" i="8"/>
  <c r="S45" i="8"/>
  <c r="O45" i="8"/>
  <c r="R45" i="8"/>
  <c r="K45" i="8"/>
  <c r="M45" i="8"/>
  <c r="J45" i="8"/>
  <c r="L45" i="8"/>
  <c r="I45" i="8"/>
  <c r="I6" i="8"/>
  <c r="AH45" i="8"/>
  <c r="AJ45" i="8"/>
  <c r="AG45" i="8"/>
  <c r="AI45" i="8"/>
  <c r="AH43" i="8"/>
  <c r="AJ43" i="8"/>
  <c r="AG43" i="8"/>
  <c r="AI43" i="8"/>
  <c r="R23" i="5"/>
  <c r="AP24" i="7"/>
  <c r="AO24" i="7"/>
  <c r="AN24" i="7"/>
  <c r="AM24" i="7"/>
  <c r="AL24" i="7"/>
  <c r="AK24" i="7"/>
  <c r="AJ24" i="7"/>
  <c r="AI24" i="7"/>
  <c r="AH24" i="7"/>
  <c r="AG24" i="7"/>
  <c r="AF24" i="7"/>
  <c r="AE24" i="7"/>
  <c r="AB24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B23" i="7"/>
  <c r="AP22" i="7"/>
  <c r="AP26" i="7"/>
  <c r="AO22" i="7"/>
  <c r="AO26" i="7"/>
  <c r="AN22" i="7"/>
  <c r="AN26" i="7"/>
  <c r="AM22" i="7"/>
  <c r="AM26" i="7"/>
  <c r="AL22" i="7"/>
  <c r="AL26" i="7"/>
  <c r="AK22" i="7"/>
  <c r="AK26" i="7"/>
  <c r="AJ22" i="7"/>
  <c r="AJ26" i="7"/>
  <c r="AI22" i="7"/>
  <c r="AI26" i="7"/>
  <c r="AH22" i="7"/>
  <c r="AH26" i="7"/>
  <c r="AG22" i="7"/>
  <c r="AG26" i="7"/>
  <c r="AF22" i="7"/>
  <c r="AF26" i="7"/>
  <c r="AE22" i="7"/>
  <c r="AE26" i="7"/>
  <c r="AB22" i="7"/>
  <c r="AQ21" i="7"/>
  <c r="AD21" i="7"/>
  <c r="AD26" i="7"/>
  <c r="AC21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AC26" i="7"/>
  <c r="V21" i="5"/>
  <c r="U21" i="5"/>
  <c r="T21" i="5"/>
  <c r="V27" i="5"/>
  <c r="U27" i="5"/>
  <c r="T27" i="5"/>
  <c r="Q27" i="5"/>
  <c r="V26" i="5"/>
  <c r="U26" i="5"/>
  <c r="T26" i="5"/>
  <c r="Q26" i="5"/>
  <c r="U18" i="5"/>
  <c r="T18" i="5"/>
  <c r="S18" i="5"/>
  <c r="U17" i="5"/>
  <c r="T17" i="5"/>
  <c r="S17" i="5"/>
  <c r="U16" i="5"/>
  <c r="T16" i="5"/>
  <c r="S16" i="5"/>
  <c r="U15" i="5"/>
  <c r="V22" i="5"/>
  <c r="T15" i="5"/>
  <c r="U22" i="5"/>
  <c r="G38" i="5"/>
  <c r="S15" i="5"/>
  <c r="T22" i="5"/>
  <c r="F38" i="5"/>
  <c r="X13" i="5"/>
  <c r="X23" i="5"/>
  <c r="X12" i="5"/>
  <c r="S22" i="5"/>
  <c r="X11" i="5"/>
  <c r="X18" i="5"/>
  <c r="Y16" i="5"/>
  <c r="H38" i="5"/>
  <c r="V25" i="5"/>
  <c r="U25" i="5"/>
  <c r="T25" i="5"/>
  <c r="V24" i="5"/>
  <c r="U24" i="5"/>
  <c r="T24" i="5"/>
  <c r="W23" i="5"/>
  <c r="S23" i="5"/>
  <c r="X15" i="5"/>
  <c r="X16" i="5"/>
  <c r="X17" i="5"/>
</calcChain>
</file>

<file path=xl/sharedStrings.xml><?xml version="1.0" encoding="utf-8"?>
<sst xmlns="http://schemas.openxmlformats.org/spreadsheetml/2006/main" count="175" uniqueCount="127">
  <si>
    <t>Actual</t>
  </si>
  <si>
    <t>Budget</t>
  </si>
  <si>
    <t>Forecast</t>
  </si>
  <si>
    <t>Last Year</t>
  </si>
  <si>
    <t>ACT</t>
  </si>
  <si>
    <t>BUD</t>
  </si>
  <si>
    <t>FC</t>
  </si>
  <si>
    <t>LY</t>
  </si>
  <si>
    <t>Dimension</t>
  </si>
  <si>
    <t>Abbreviation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</si>
  <si>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</si>
  <si>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</si>
  <si>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</si>
  <si>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</si>
  <si>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</si>
  <si>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</si>
  <si>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</si>
  <si>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</si>
  <si>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</si>
  <si>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</si>
  <si>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</si>
  <si>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</si>
  <si>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Form</t>
  </si>
  <si>
    <t>Color</t>
  </si>
  <si>
    <t>Black / White</t>
  </si>
  <si>
    <t>Data</t>
  </si>
  <si>
    <t>ACT, FC</t>
  </si>
  <si>
    <t>Data type</t>
  </si>
  <si>
    <t>Message 1</t>
  </si>
  <si>
    <t>Message 2</t>
  </si>
  <si>
    <t>Akzent 6</t>
  </si>
  <si>
    <t>Akzent 5</t>
  </si>
  <si>
    <t>Akzent 4</t>
  </si>
  <si>
    <t>Akzent 3</t>
  </si>
  <si>
    <t>Akzent 2</t>
  </si>
  <si>
    <t>Akzent 1</t>
  </si>
  <si>
    <t>∆ BUD %</t>
  </si>
  <si>
    <t>in '000</t>
  </si>
  <si>
    <t>Arrivals</t>
  </si>
  <si>
    <t xml:space="preserve">ACT </t>
  </si>
  <si>
    <t xml:space="preserve">BUD </t>
  </si>
  <si>
    <t xml:space="preserve">FC </t>
  </si>
  <si>
    <t>FY</t>
  </si>
  <si>
    <t>Variance to Budget</t>
  </si>
  <si>
    <t>Variance % to Budget</t>
  </si>
  <si>
    <t>Variance % to Last Year</t>
  </si>
  <si>
    <t>Variance to Last Year</t>
  </si>
  <si>
    <t>Values</t>
  </si>
  <si>
    <t>Ends</t>
  </si>
  <si>
    <t>Before</t>
  </si>
  <si>
    <t>After</t>
  </si>
  <si>
    <t xml:space="preserve">LY </t>
  </si>
  <si>
    <t>Excel-Kamera:</t>
  </si>
  <si>
    <t>M1</t>
  </si>
  <si>
    <t>M2</t>
  </si>
  <si>
    <t>M3</t>
  </si>
  <si>
    <r>
      <rPr>
        <b/>
        <sz val="11"/>
        <color theme="1"/>
        <rFont val="Calibri"/>
        <family val="2"/>
        <scheme val="minor"/>
      </rPr>
      <t>Arrivals</t>
    </r>
    <r>
      <rPr>
        <sz val="11"/>
        <color theme="1"/>
        <rFont val="Calibri"/>
        <family val="2"/>
        <scheme val="minor"/>
      </rPr>
      <t xml:space="preserve"> - FY15 Q3 / </t>
    </r>
  </si>
  <si>
    <t>Variance to Budget %</t>
  </si>
  <si>
    <t>Variance to LY</t>
  </si>
  <si>
    <t>Variance to LY %</t>
  </si>
  <si>
    <t>Yearly Values</t>
  </si>
  <si>
    <t>Variance FC to BUD</t>
  </si>
  <si>
    <t>Variance FC to BUD%</t>
  </si>
  <si>
    <t>∆ to FC</t>
  </si>
  <si>
    <t>∆ to FC %</t>
  </si>
  <si>
    <t>█</t>
  </si>
  <si>
    <t>Icon</t>
  </si>
  <si>
    <t>-</t>
  </si>
  <si>
    <t>Profit &amp; Loss</t>
  </si>
  <si>
    <t>Month</t>
  </si>
  <si>
    <t>Year to Date</t>
  </si>
  <si>
    <t>Feb - Nov</t>
  </si>
  <si>
    <t>Factor</t>
  </si>
  <si>
    <t>Factor %</t>
  </si>
  <si>
    <t>in €'000</t>
  </si>
  <si>
    <t>∆ BUD</t>
  </si>
  <si>
    <t>Admission</t>
  </si>
  <si>
    <t>Food &amp; Beverage</t>
  </si>
  <si>
    <t>Retail</t>
  </si>
  <si>
    <t>Accommodation</t>
  </si>
  <si>
    <t>Other revenue</t>
  </si>
  <si>
    <t>Revenue</t>
  </si>
  <si>
    <t>CoS F&amp;B</t>
  </si>
  <si>
    <t>CoS Retail</t>
  </si>
  <si>
    <t>CoS Others</t>
  </si>
  <si>
    <t>Cost of Sales</t>
  </si>
  <si>
    <t>Gross Profit</t>
  </si>
  <si>
    <t>Other income</t>
  </si>
  <si>
    <t>Remuneration</t>
  </si>
  <si>
    <t>Sundry expenses</t>
  </si>
  <si>
    <t>Horticulture</t>
  </si>
  <si>
    <t>Maintenance</t>
  </si>
  <si>
    <t>Utilities</t>
  </si>
  <si>
    <t>Insurance</t>
  </si>
  <si>
    <t>Shows</t>
  </si>
  <si>
    <t>Total direct costs</t>
  </si>
  <si>
    <t>Other staff costs</t>
  </si>
  <si>
    <t>Marketing</t>
  </si>
  <si>
    <t>Rental</t>
  </si>
  <si>
    <t>Traveling</t>
  </si>
  <si>
    <t>Office Supplies</t>
  </si>
  <si>
    <t>Communication</t>
  </si>
  <si>
    <t>General Administrative</t>
  </si>
  <si>
    <t>Professional Fees</t>
  </si>
  <si>
    <t>Miscellaneous</t>
  </si>
  <si>
    <t>Total overhead</t>
  </si>
  <si>
    <t>Total expenses</t>
  </si>
  <si>
    <t>EBITDA</t>
  </si>
  <si>
    <t>Depreciation</t>
  </si>
  <si>
    <t>EBIT</t>
  </si>
  <si>
    <t>Financial Result</t>
  </si>
  <si>
    <t>Profit before tax</t>
  </si>
  <si>
    <t>Taxation</t>
  </si>
  <si>
    <t>Profit after tax</t>
  </si>
  <si>
    <t>Var</t>
  </si>
  <si>
    <t>Abs Var</t>
  </si>
  <si>
    <t>Negative</t>
  </si>
  <si>
    <t>Positive</t>
  </si>
  <si>
    <t>in € '000 / November FY15 / ACT to BUD</t>
  </si>
  <si>
    <t>Feb - Jan</t>
  </si>
  <si>
    <t>Item 1</t>
  </si>
  <si>
    <t>Item 2</t>
  </si>
  <si>
    <t>Item 3</t>
  </si>
  <si>
    <t>Item 4</t>
  </si>
  <si>
    <t>Item in €'000 / FY15 / ACT to BUD</t>
  </si>
  <si>
    <t>Tables for Powerpoint - Wide - No In-table charts</t>
  </si>
  <si>
    <t>Count measure in'000 / 2015 / LY to BUD to FC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</si>
</sst>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;\-#,##0"/>
    <numFmt numFmtId="165" formatCode="#,##0.00_ ;[Red]\-#,##0.00;\-"/>
    <numFmt numFmtId="166" formatCode="_([$€]* #,##0.00_);_([$€]* \(#,##0.00\);_([$€]* &quot;-&quot;??_);_(@_)"/>
    <numFmt numFmtId="167" formatCode="_-* #,##0.00_-;\-* #,##0.00_-;_-* &quot;-&quot;??_-;_-@_-"/>
    <numFmt numFmtId="168" formatCode="_(* #,##0.00_);_(* \(#,##0.00\);_(* &quot;-&quot;??_);_(@_)"/>
    <numFmt numFmtId="169" formatCode=";;;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55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4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6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0"/>
      <name val="Arial MT"/>
      <family val="2"/>
    </font>
    <font>
      <sz val="10"/>
      <name val="Courier"/>
      <family val="3"/>
    </font>
    <font>
      <sz val="14"/>
      <color theme="5"/>
      <name val="Calibri"/>
      <family val="2"/>
      <scheme val="minor"/>
    </font>
    <font>
      <sz val="14"/>
      <name val="Calibri"/>
      <family val="2"/>
      <scheme val="minor"/>
    </font>
  </fonts>
  <fills count="9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gray125">
        <fgColor indexed="63"/>
        <bgColor indexed="9"/>
      </patternFill>
    </fill>
    <fill>
      <patternFill patternType="lightUp">
        <bgColor theme="1"/>
      </patternFill>
    </fill>
  </fills>
  <borders count="4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dotted">
        <color theme="0" tint="-0.499984740745262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theme="5"/>
      </bottom>
      <diagonal/>
    </border>
    <border>
      <left/>
      <right/>
      <top style="thin">
        <color auto="1"/>
      </top>
      <bottom style="thick">
        <color theme="4"/>
      </bottom>
      <diagonal/>
    </border>
    <border>
      <left/>
      <right/>
      <top style="thin">
        <color auto="1"/>
      </top>
      <bottom style="double">
        <color theme="4"/>
      </bottom>
      <diagonal/>
    </border>
    <border>
      <left/>
      <right/>
      <top style="thin">
        <color auto="1"/>
      </top>
      <bottom style="mediumDashed">
        <color theme="4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/>
      <bottom style="hair">
        <color theme="0" tint="-0.14996795556505021"/>
      </bottom>
      <diagonal/>
    </border>
    <border>
      <left style="thin">
        <color theme="1"/>
      </left>
      <right/>
      <top/>
      <bottom style="hair">
        <color theme="0" tint="-0.1499679555650502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 style="thin">
        <color theme="1"/>
      </left>
      <right/>
      <top style="hair">
        <color theme="0" tint="-0.1499679555650502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hair">
        <color theme="0" tint="-0.14996795556505021"/>
      </top>
      <bottom style="thin">
        <color auto="1"/>
      </bottom>
      <diagonal/>
    </border>
    <border>
      <left/>
      <right/>
      <top style="thin">
        <color auto="1"/>
      </top>
      <bottom style="hair">
        <color theme="0" tint="-0.14996795556505021"/>
      </bottom>
      <diagonal/>
    </border>
    <border>
      <left style="thin">
        <color theme="1"/>
      </left>
      <right/>
      <top style="thin">
        <color auto="1"/>
      </top>
      <bottom style="hair">
        <color theme="0" tint="-0.14996795556505021"/>
      </bottom>
      <diagonal/>
    </border>
    <border>
      <left/>
      <right/>
      <top style="thin">
        <color auto="1"/>
      </top>
      <bottom style="hair">
        <color theme="0" tint="-0.14993743705557422"/>
      </bottom>
      <diagonal/>
    </border>
    <border>
      <left/>
      <right/>
      <top/>
      <bottom style="hair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14"/>
      </left>
      <right/>
      <top/>
      <bottom/>
      <diagonal/>
    </border>
    <border>
      <left/>
      <right style="dotted">
        <color indexed="14"/>
      </right>
      <top style="thin">
        <color indexed="14"/>
      </top>
      <bottom style="thin">
        <color indexed="1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 style="dotted">
        <color theme="0" tint="-0.24994659260841701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53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0" fillId="0" borderId="0"/>
    <xf numFmtId="9" fontId="1" fillId="0" borderId="0" applyFont="0" applyFill="0" applyBorder="0" applyAlignment="0" applyProtection="0"/>
    <xf numFmtId="0" fontId="30" fillId="75" borderId="0"/>
    <xf numFmtId="0" fontId="40" fillId="75" borderId="0"/>
    <xf numFmtId="0" fontId="41" fillId="75" borderId="0"/>
    <xf numFmtId="0" fontId="42" fillId="75" borderId="0"/>
    <xf numFmtId="0" fontId="43" fillId="75" borderId="0"/>
    <xf numFmtId="0" fontId="44" fillId="75" borderId="0"/>
    <xf numFmtId="0" fontId="45" fillId="75" borderId="0"/>
    <xf numFmtId="165" fontId="30" fillId="76" borderId="32"/>
    <xf numFmtId="0" fontId="41" fillId="76" borderId="0"/>
    <xf numFmtId="0" fontId="30" fillId="75" borderId="0"/>
    <xf numFmtId="0" fontId="40" fillId="75" borderId="0"/>
    <xf numFmtId="0" fontId="41" fillId="75" borderId="0"/>
    <xf numFmtId="0" fontId="30" fillId="75" borderId="0"/>
    <xf numFmtId="0" fontId="43" fillId="75" borderId="0"/>
    <xf numFmtId="0" fontId="44" fillId="75" borderId="0"/>
    <xf numFmtId="0" fontId="45" fillId="75" borderId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46" fillId="79" borderId="0" applyNumberFormat="0" applyBorder="0" applyAlignment="0" applyProtection="0"/>
    <xf numFmtId="0" fontId="46" fillId="80" borderId="0" applyNumberFormat="0" applyBorder="0" applyAlignment="0" applyProtection="0"/>
    <xf numFmtId="0" fontId="46" fillId="81" borderId="0" applyNumberFormat="0" applyBorder="0" applyAlignment="0" applyProtection="0"/>
    <xf numFmtId="0" fontId="46" fillId="82" borderId="0" applyNumberFormat="0" applyBorder="0" applyAlignment="0" applyProtection="0"/>
    <xf numFmtId="0" fontId="46" fillId="83" borderId="0" applyNumberFormat="0" applyBorder="0" applyAlignment="0" applyProtection="0"/>
    <xf numFmtId="0" fontId="46" fillId="84" borderId="0" applyNumberFormat="0" applyBorder="0" applyAlignment="0" applyProtection="0"/>
    <xf numFmtId="0" fontId="46" fillId="85" borderId="0" applyNumberFormat="0" applyBorder="0" applyAlignment="0" applyProtection="0"/>
    <xf numFmtId="0" fontId="46" fillId="80" borderId="0" applyNumberFormat="0" applyBorder="0" applyAlignment="0" applyProtection="0"/>
    <xf numFmtId="0" fontId="46" fillId="83" borderId="0" applyNumberFormat="0" applyBorder="0" applyAlignment="0" applyProtection="0"/>
    <xf numFmtId="0" fontId="46" fillId="86" borderId="0" applyNumberFormat="0" applyBorder="0" applyAlignment="0" applyProtection="0"/>
    <xf numFmtId="0" fontId="47" fillId="87" borderId="0" applyNumberFormat="0" applyBorder="0" applyAlignment="0" applyProtection="0"/>
    <xf numFmtId="0" fontId="47" fillId="84" borderId="0" applyNumberFormat="0" applyBorder="0" applyAlignment="0" applyProtection="0"/>
    <xf numFmtId="0" fontId="47" fillId="85" borderId="0" applyNumberFormat="0" applyBorder="0" applyAlignment="0" applyProtection="0"/>
    <xf numFmtId="0" fontId="47" fillId="88" borderId="0" applyNumberFormat="0" applyBorder="0" applyAlignment="0" applyProtection="0"/>
    <xf numFmtId="0" fontId="47" fillId="89" borderId="0" applyNumberFormat="0" applyBorder="0" applyAlignment="0" applyProtection="0"/>
    <xf numFmtId="0" fontId="47" fillId="90" borderId="0" applyNumberFormat="0" applyBorder="0" applyAlignment="0" applyProtection="0"/>
    <xf numFmtId="0" fontId="21" fillId="69" borderId="0" applyNumberFormat="0" applyBorder="0" applyAlignment="0" applyProtection="0"/>
    <xf numFmtId="0" fontId="21" fillId="70" borderId="0" applyNumberFormat="0" applyBorder="0" applyAlignment="0" applyProtection="0"/>
    <xf numFmtId="0" fontId="21" fillId="71" borderId="0" applyNumberFormat="0" applyBorder="0" applyAlignment="0" applyProtection="0"/>
    <xf numFmtId="0" fontId="21" fillId="72" borderId="0" applyNumberFormat="0" applyBorder="0" applyAlignment="0" applyProtection="0"/>
    <xf numFmtId="0" fontId="21" fillId="73" borderId="0" applyNumberFormat="0" applyBorder="0" applyAlignment="0" applyProtection="0"/>
    <xf numFmtId="0" fontId="21" fillId="74" borderId="0" applyNumberFormat="0" applyBorder="0" applyAlignment="0" applyProtection="0"/>
    <xf numFmtId="0" fontId="15" fillId="66" borderId="6" applyNumberFormat="0" applyAlignment="0" applyProtection="0"/>
    <xf numFmtId="0" fontId="16" fillId="66" borderId="5" applyNumberFormat="0" applyAlignment="0" applyProtection="0"/>
    <xf numFmtId="166" fontId="40" fillId="0" borderId="33">
      <alignment horizontal="left" wrapText="1"/>
    </xf>
    <xf numFmtId="167" fontId="30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14" fillId="65" borderId="5" applyNumberFormat="0" applyAlignment="0" applyProtection="0"/>
    <xf numFmtId="0" fontId="5" fillId="0" borderId="10" applyNumberFormat="0" applyFill="0" applyAlignment="0" applyProtection="0"/>
    <xf numFmtId="0" fontId="20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11" fillId="62" borderId="0" applyNumberFormat="0" applyBorder="0" applyAlignment="0" applyProtection="0"/>
    <xf numFmtId="166" fontId="48" fillId="0" borderId="0" applyFill="0" applyAlignment="0"/>
    <xf numFmtId="0" fontId="13" fillId="64" borderId="0" applyNumberFormat="0" applyBorder="0" applyAlignment="0" applyProtection="0"/>
    <xf numFmtId="166" fontId="1" fillId="0" borderId="0"/>
    <xf numFmtId="166" fontId="1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1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30" fillId="0" borderId="0"/>
    <xf numFmtId="166" fontId="1" fillId="0" borderId="0"/>
    <xf numFmtId="166" fontId="49" fillId="0" borderId="0"/>
    <xf numFmtId="166" fontId="49" fillId="0" borderId="0"/>
    <xf numFmtId="0" fontId="50" fillId="0" borderId="0"/>
    <xf numFmtId="0" fontId="1" fillId="68" borderId="9" applyNumberFormat="0" applyFont="0" applyAlignment="0" applyProtection="0"/>
    <xf numFmtId="0" fontId="12" fillId="63" borderId="0" applyNumberFormat="0" applyBorder="0" applyAlignment="0" applyProtection="0"/>
    <xf numFmtId="0" fontId="1" fillId="0" borderId="0"/>
    <xf numFmtId="166" fontId="1" fillId="0" borderId="0"/>
    <xf numFmtId="0" fontId="51" fillId="0" borderId="34"/>
    <xf numFmtId="169" fontId="52" fillId="91" borderId="35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2" fillId="0" borderId="0"/>
    <xf numFmtId="0" fontId="17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18" fillId="67" borderId="8" applyNumberFormat="0" applyAlignment="0" applyProtection="0"/>
  </cellStyleXfs>
  <cellXfs count="27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0" fillId="42" borderId="0" xfId="0" applyFill="1"/>
    <xf numFmtId="0" fontId="0" fillId="43" borderId="0" xfId="0" applyFill="1"/>
    <xf numFmtId="0" fontId="0" fillId="44" borderId="0" xfId="0" applyFill="1"/>
    <xf numFmtId="0" fontId="0" fillId="45" borderId="0" xfId="0" applyFill="1"/>
    <xf numFmtId="0" fontId="0" fillId="46" borderId="0" xfId="0" applyFill="1"/>
    <xf numFmtId="0" fontId="0" fillId="47" borderId="0" xfId="0" applyFill="1"/>
    <xf numFmtId="0" fontId="0" fillId="48" borderId="0" xfId="0" applyFill="1"/>
    <xf numFmtId="0" fontId="0" fillId="49" borderId="0" xfId="0" applyFill="1"/>
    <xf numFmtId="0" fontId="0" fillId="50" borderId="0" xfId="0" applyFill="1"/>
    <xf numFmtId="0" fontId="0" fillId="51" borderId="0" xfId="0" applyFill="1"/>
    <xf numFmtId="0" fontId="0" fillId="52" borderId="0" xfId="0" applyFill="1"/>
    <xf numFmtId="0" fontId="0" fillId="53" borderId="0" xfId="0" applyFill="1"/>
    <xf numFmtId="0" fontId="0" fillId="54" borderId="0" xfId="0" applyFill="1"/>
    <xf numFmtId="0" fontId="0" fillId="55" borderId="0" xfId="0" applyFill="1"/>
    <xf numFmtId="0" fontId="0" fillId="56" borderId="0" xfId="0" applyFill="1"/>
    <xf numFmtId="0" fontId="0" fillId="57" borderId="0" xfId="0" applyFill="1"/>
    <xf numFmtId="0" fontId="0" fillId="58" borderId="0" xfId="0" applyFill="1"/>
    <xf numFmtId="0" fontId="0" fillId="59" borderId="0" xfId="0" applyFill="1"/>
    <xf numFmtId="0" fontId="0" fillId="60" borderId="0" xfId="0" applyFill="1"/>
    <xf numFmtId="0" fontId="0" fillId="61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0" fontId="0" fillId="4" borderId="1" xfId="0" applyFill="1" applyBorder="1"/>
    <xf numFmtId="0" fontId="2" fillId="4" borderId="0" xfId="0" applyFont="1" applyFill="1"/>
    <xf numFmtId="0" fontId="3" fillId="4" borderId="0" xfId="0" applyFont="1" applyFill="1"/>
    <xf numFmtId="0" fontId="3" fillId="0" borderId="0" xfId="0" applyFont="1"/>
    <xf numFmtId="0" fontId="0" fillId="4" borderId="0" xfId="0" applyFill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4" fillId="0" borderId="0" xfId="0" applyFont="1"/>
    <xf numFmtId="3" fontId="4" fillId="4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right"/>
    </xf>
    <xf numFmtId="0" fontId="0" fillId="4" borderId="0" xfId="0" applyFont="1" applyFill="1"/>
    <xf numFmtId="0" fontId="0" fillId="7" borderId="0" xfId="0" applyFont="1" applyFill="1"/>
    <xf numFmtId="0" fontId="0" fillId="4" borderId="0" xfId="0" applyFont="1" applyFill="1" applyAlignment="1">
      <alignment horizontal="right"/>
    </xf>
    <xf numFmtId="0" fontId="0" fillId="6" borderId="0" xfId="0" applyFont="1" applyFill="1"/>
    <xf numFmtId="0" fontId="0" fillId="41" borderId="0" xfId="0" applyFont="1" applyFill="1"/>
    <xf numFmtId="0" fontId="0" fillId="4" borderId="0" xfId="0" applyFill="1" applyBorder="1"/>
    <xf numFmtId="0" fontId="0" fillId="6" borderId="0" xfId="0" applyFont="1" applyFill="1" applyAlignment="1">
      <alignment horizontal="right"/>
    </xf>
    <xf numFmtId="0" fontId="0" fillId="41" borderId="0" xfId="0" applyFont="1" applyFill="1" applyAlignment="1">
      <alignment horizontal="right"/>
    </xf>
    <xf numFmtId="0" fontId="0" fillId="11" borderId="0" xfId="0" applyFill="1" applyAlignment="1">
      <alignment horizontal="center"/>
    </xf>
    <xf numFmtId="3" fontId="0" fillId="11" borderId="0" xfId="0" applyNumberFormat="1" applyFill="1" applyAlignment="1">
      <alignment horizontal="right"/>
    </xf>
    <xf numFmtId="9" fontId="0" fillId="11" borderId="0" xfId="1" applyFont="1" applyFill="1" applyAlignment="1">
      <alignment horizontal="right"/>
    </xf>
    <xf numFmtId="3" fontId="0" fillId="11" borderId="0" xfId="0" applyNumberFormat="1" applyFill="1"/>
    <xf numFmtId="3" fontId="0" fillId="11" borderId="0" xfId="0" applyNumberFormat="1" applyFont="1" applyFill="1" applyAlignment="1">
      <alignment horizontal="center"/>
    </xf>
    <xf numFmtId="9" fontId="0" fillId="11" borderId="0" xfId="1" applyFont="1" applyFill="1"/>
    <xf numFmtId="0" fontId="22" fillId="4" borderId="0" xfId="2" applyFont="1" applyFill="1" applyBorder="1" applyAlignment="1"/>
    <xf numFmtId="0" fontId="4" fillId="4" borderId="0" xfId="2" applyFont="1" applyFill="1"/>
    <xf numFmtId="0" fontId="4" fillId="4" borderId="0" xfId="2" applyFont="1" applyFill="1" applyBorder="1"/>
    <xf numFmtId="0" fontId="23" fillId="4" borderId="0" xfId="2" applyFont="1" applyFill="1" applyAlignment="1">
      <alignment horizontal="right"/>
    </xf>
    <xf numFmtId="0" fontId="22" fillId="0" borderId="0" xfId="2" applyFont="1" applyAlignment="1">
      <alignment horizontal="left"/>
    </xf>
    <xf numFmtId="0" fontId="23" fillId="0" borderId="0" xfId="2" applyFont="1" applyAlignment="1">
      <alignment horizontal="right"/>
    </xf>
    <xf numFmtId="0" fontId="24" fillId="0" borderId="0" xfId="2" applyFont="1" applyAlignment="1">
      <alignment horizontal="right"/>
    </xf>
    <xf numFmtId="0" fontId="4" fillId="0" borderId="0" xfId="2" applyFont="1"/>
    <xf numFmtId="0" fontId="25" fillId="4" borderId="0" xfId="2" applyFont="1" applyFill="1" applyBorder="1" applyAlignment="1">
      <alignment horizontal="left" vertical="center"/>
    </xf>
    <xf numFmtId="0" fontId="25" fillId="4" borderId="0" xfId="2" applyFont="1" applyFill="1" applyAlignment="1">
      <alignment horizontal="left" vertical="center"/>
    </xf>
    <xf numFmtId="0" fontId="26" fillId="4" borderId="0" xfId="2" applyFont="1" applyFill="1" applyBorder="1" applyAlignment="1">
      <alignment horizontal="left"/>
    </xf>
    <xf numFmtId="0" fontId="25" fillId="4" borderId="0" xfId="2" applyFont="1" applyFill="1" applyBorder="1" applyAlignment="1">
      <alignment horizontal="left"/>
    </xf>
    <xf numFmtId="0" fontId="27" fillId="4" borderId="0" xfId="2" applyFont="1" applyFill="1" applyBorder="1" applyAlignment="1">
      <alignment horizontal="left"/>
    </xf>
    <xf numFmtId="0" fontId="28" fillId="4" borderId="11" xfId="2" applyFont="1" applyFill="1" applyBorder="1" applyAlignment="1">
      <alignment vertical="center"/>
    </xf>
    <xf numFmtId="0" fontId="29" fillId="4" borderId="0" xfId="2" applyFont="1" applyFill="1" applyBorder="1" applyAlignment="1">
      <alignment horizontal="centerContinuous" vertical="center"/>
    </xf>
    <xf numFmtId="0" fontId="31" fillId="4" borderId="12" xfId="3" applyNumberFormat="1" applyFont="1" applyFill="1" applyBorder="1"/>
    <xf numFmtId="0" fontId="28" fillId="4" borderId="0" xfId="2" applyFont="1" applyFill="1" applyBorder="1" applyAlignment="1">
      <alignment horizontal="center" vertical="center"/>
    </xf>
    <xf numFmtId="0" fontId="31" fillId="4" borderId="13" xfId="2" applyFont="1" applyFill="1" applyBorder="1" applyAlignment="1">
      <alignment vertical="center"/>
    </xf>
    <xf numFmtId="0" fontId="29" fillId="4" borderId="0" xfId="2" applyFont="1" applyFill="1" applyBorder="1" applyAlignment="1">
      <alignment horizontal="right" vertical="center"/>
    </xf>
    <xf numFmtId="0" fontId="31" fillId="4" borderId="0" xfId="3" applyNumberFormat="1" applyFont="1" applyFill="1" applyBorder="1" applyAlignment="1">
      <alignment horizontal="center"/>
    </xf>
    <xf numFmtId="0" fontId="28" fillId="4" borderId="0" xfId="2" applyFont="1" applyFill="1" applyBorder="1" applyAlignment="1">
      <alignment horizontal="right" vertical="center"/>
    </xf>
    <xf numFmtId="0" fontId="1" fillId="4" borderId="0" xfId="2" applyFont="1" applyFill="1"/>
    <xf numFmtId="0" fontId="1" fillId="4" borderId="0" xfId="2" applyFont="1" applyFill="1" applyBorder="1"/>
    <xf numFmtId="0" fontId="31" fillId="4" borderId="0" xfId="3" applyNumberFormat="1" applyFont="1" applyFill="1" applyBorder="1"/>
    <xf numFmtId="0" fontId="32" fillId="4" borderId="0" xfId="2" applyFont="1" applyFill="1" applyBorder="1" applyAlignment="1">
      <alignment horizontal="right"/>
    </xf>
    <xf numFmtId="0" fontId="29" fillId="4" borderId="0" xfId="2" applyFont="1" applyFill="1" applyBorder="1" applyAlignment="1">
      <alignment horizontal="right"/>
    </xf>
    <xf numFmtId="0" fontId="31" fillId="4" borderId="12" xfId="3" quotePrefix="1" applyNumberFormat="1" applyFont="1" applyFill="1" applyBorder="1"/>
    <xf numFmtId="164" fontId="1" fillId="4" borderId="0" xfId="2" applyNumberFormat="1" applyFont="1" applyFill="1"/>
    <xf numFmtId="0" fontId="31" fillId="4" borderId="0" xfId="3" quotePrefix="1" applyNumberFormat="1" applyFont="1" applyFill="1" applyBorder="1"/>
    <xf numFmtId="0" fontId="31" fillId="4" borderId="18" xfId="2" applyFont="1" applyFill="1" applyBorder="1" applyAlignment="1">
      <alignment vertical="center"/>
    </xf>
    <xf numFmtId="0" fontId="28" fillId="4" borderId="0" xfId="2" applyFont="1" applyFill="1" applyBorder="1" applyAlignment="1">
      <alignment vertical="center"/>
    </xf>
    <xf numFmtId="164" fontId="31" fillId="4" borderId="19" xfId="2" applyNumberFormat="1" applyFont="1" applyFill="1" applyBorder="1" applyAlignment="1">
      <alignment vertical="center"/>
    </xf>
    <xf numFmtId="164" fontId="31" fillId="4" borderId="0" xfId="2" applyNumberFormat="1" applyFont="1" applyFill="1" applyBorder="1" applyAlignment="1">
      <alignment vertical="center"/>
    </xf>
    <xf numFmtId="164" fontId="28" fillId="4" borderId="0" xfId="2" applyNumberFormat="1" applyFont="1" applyFill="1" applyBorder="1" applyAlignment="1">
      <alignment vertical="center"/>
    </xf>
    <xf numFmtId="164" fontId="1" fillId="4" borderId="0" xfId="2" applyNumberFormat="1" applyFont="1" applyFill="1" applyAlignment="1">
      <alignment vertical="center"/>
    </xf>
    <xf numFmtId="1" fontId="33" fillId="4" borderId="0" xfId="4" applyNumberFormat="1" applyFont="1" applyFill="1" applyBorder="1" applyAlignment="1">
      <alignment vertical="center"/>
    </xf>
    <xf numFmtId="3" fontId="34" fillId="4" borderId="19" xfId="4" applyNumberFormat="1" applyFont="1" applyFill="1" applyBorder="1" applyAlignment="1">
      <alignment horizontal="right" vertical="center"/>
    </xf>
    <xf numFmtId="3" fontId="35" fillId="4" borderId="20" xfId="4" applyNumberFormat="1" applyFont="1" applyFill="1" applyBorder="1" applyAlignment="1">
      <alignment horizontal="left" vertical="center"/>
    </xf>
    <xf numFmtId="3" fontId="35" fillId="4" borderId="0" xfId="4" applyNumberFormat="1" applyFont="1" applyFill="1" applyBorder="1" applyAlignment="1">
      <alignment horizontal="left" vertical="center"/>
    </xf>
    <xf numFmtId="3" fontId="35" fillId="4" borderId="0" xfId="4" applyNumberFormat="1" applyFont="1" applyFill="1" applyBorder="1" applyAlignment="1">
      <alignment horizontal="right" vertical="center"/>
    </xf>
    <xf numFmtId="0" fontId="31" fillId="4" borderId="0" xfId="2" applyFont="1" applyFill="1" applyAlignment="1">
      <alignment vertical="center"/>
    </xf>
    <xf numFmtId="0" fontId="1" fillId="4" borderId="0" xfId="2" applyFont="1" applyFill="1" applyAlignment="1">
      <alignment vertical="center"/>
    </xf>
    <xf numFmtId="1" fontId="31" fillId="4" borderId="0" xfId="4" applyNumberFormat="1" applyFont="1" applyFill="1" applyBorder="1" applyAlignment="1">
      <alignment horizontal="left" vertical="center"/>
    </xf>
    <xf numFmtId="1" fontId="31" fillId="4" borderId="21" xfId="4" applyNumberFormat="1" applyFont="1" applyFill="1" applyBorder="1" applyAlignment="1">
      <alignment horizontal="right" vertical="center"/>
    </xf>
    <xf numFmtId="0" fontId="4" fillId="4" borderId="0" xfId="2" applyFont="1" applyFill="1" applyAlignment="1">
      <alignment horizontal="right"/>
    </xf>
    <xf numFmtId="0" fontId="4" fillId="4" borderId="0" xfId="2" applyFont="1" applyFill="1" applyAlignment="1">
      <alignment horizontal="center"/>
    </xf>
    <xf numFmtId="0" fontId="31" fillId="4" borderId="22" xfId="2" applyFont="1" applyFill="1" applyBorder="1" applyAlignment="1">
      <alignment vertical="center"/>
    </xf>
    <xf numFmtId="0" fontId="32" fillId="4" borderId="12" xfId="3" quotePrefix="1" applyNumberFormat="1" applyFont="1" applyFill="1" applyBorder="1"/>
    <xf numFmtId="164" fontId="31" fillId="4" borderId="23" xfId="2" applyNumberFormat="1" applyFont="1" applyFill="1" applyBorder="1" applyAlignment="1">
      <alignment vertical="center"/>
    </xf>
    <xf numFmtId="3" fontId="34" fillId="4" borderId="23" xfId="4" applyNumberFormat="1" applyFont="1" applyFill="1" applyBorder="1" applyAlignment="1">
      <alignment horizontal="right" vertical="center"/>
    </xf>
    <xf numFmtId="3" fontId="35" fillId="4" borderId="24" xfId="4" applyNumberFormat="1" applyFont="1" applyFill="1" applyBorder="1" applyAlignment="1">
      <alignment horizontal="left" vertical="center"/>
    </xf>
    <xf numFmtId="0" fontId="32" fillId="4" borderId="0" xfId="3" quotePrefix="1" applyNumberFormat="1" applyFont="1" applyFill="1" applyBorder="1"/>
    <xf numFmtId="0" fontId="31" fillId="4" borderId="0" xfId="2" applyFont="1" applyFill="1" applyBorder="1" applyAlignment="1">
      <alignment horizontal="left" vertical="center"/>
    </xf>
    <xf numFmtId="3" fontId="34" fillId="4" borderId="25" xfId="4" applyNumberFormat="1" applyFont="1" applyFill="1" applyBorder="1" applyAlignment="1">
      <alignment horizontal="right" vertical="center"/>
    </xf>
    <xf numFmtId="3" fontId="35" fillId="4" borderId="26" xfId="4" applyNumberFormat="1" applyFont="1" applyFill="1" applyBorder="1" applyAlignment="1">
      <alignment horizontal="left" vertical="center"/>
    </xf>
    <xf numFmtId="3" fontId="34" fillId="4" borderId="0" xfId="4" applyNumberFormat="1" applyFont="1" applyFill="1" applyBorder="1" applyAlignment="1">
      <alignment horizontal="right" vertical="center"/>
    </xf>
    <xf numFmtId="3" fontId="35" fillId="4" borderId="27" xfId="4" applyNumberFormat="1" applyFont="1" applyFill="1" applyBorder="1" applyAlignment="1">
      <alignment horizontal="left" vertical="center"/>
    </xf>
    <xf numFmtId="0" fontId="32" fillId="11" borderId="19" xfId="2" applyFont="1" applyFill="1" applyBorder="1" applyAlignment="1">
      <alignment horizontal="left" vertical="center"/>
    </xf>
    <xf numFmtId="0" fontId="29" fillId="4" borderId="0" xfId="2" applyFont="1" applyFill="1" applyBorder="1" applyAlignment="1">
      <alignment vertical="center"/>
    </xf>
    <xf numFmtId="164" fontId="32" fillId="11" borderId="18" xfId="2" applyNumberFormat="1" applyFont="1" applyFill="1" applyBorder="1" applyAlignment="1">
      <alignment vertical="center"/>
    </xf>
    <xf numFmtId="164" fontId="32" fillId="4" borderId="0" xfId="2" applyNumberFormat="1" applyFont="1" applyFill="1" applyBorder="1" applyAlignment="1">
      <alignment vertical="center"/>
    </xf>
    <xf numFmtId="164" fontId="29" fillId="4" borderId="0" xfId="2" applyNumberFormat="1" applyFont="1" applyFill="1" applyBorder="1" applyAlignment="1">
      <alignment vertical="center"/>
    </xf>
    <xf numFmtId="164" fontId="1" fillId="11" borderId="0" xfId="2" applyNumberFormat="1" applyFont="1" applyFill="1" applyBorder="1" applyAlignment="1">
      <alignment vertical="center"/>
    </xf>
    <xf numFmtId="1" fontId="36" fillId="11" borderId="0" xfId="4" applyNumberFormat="1" applyFont="1" applyFill="1" applyBorder="1" applyAlignment="1">
      <alignment vertical="center"/>
    </xf>
    <xf numFmtId="3" fontId="37" fillId="11" borderId="19" xfId="4" applyNumberFormat="1" applyFont="1" applyFill="1" applyBorder="1" applyAlignment="1">
      <alignment horizontal="right" vertical="center"/>
    </xf>
    <xf numFmtId="3" fontId="38" fillId="11" borderId="20" xfId="4" applyNumberFormat="1" applyFont="1" applyFill="1" applyBorder="1" applyAlignment="1">
      <alignment horizontal="left" vertical="center"/>
    </xf>
    <xf numFmtId="3" fontId="35" fillId="11" borderId="0" xfId="4" applyNumberFormat="1" applyFont="1" applyFill="1" applyBorder="1" applyAlignment="1">
      <alignment horizontal="left" vertical="center"/>
    </xf>
    <xf numFmtId="3" fontId="35" fillId="11" borderId="0" xfId="4" applyNumberFormat="1" applyFont="1" applyFill="1" applyBorder="1" applyAlignment="1">
      <alignment horizontal="right" vertical="center"/>
    </xf>
    <xf numFmtId="3" fontId="34" fillId="11" borderId="19" xfId="4" applyNumberFormat="1" applyFont="1" applyFill="1" applyBorder="1" applyAlignment="1">
      <alignment horizontal="right" vertical="center"/>
    </xf>
    <xf numFmtId="3" fontId="35" fillId="11" borderId="20" xfId="4" applyNumberFormat="1" applyFont="1" applyFill="1" applyBorder="1" applyAlignment="1">
      <alignment horizontal="left" vertical="center"/>
    </xf>
    <xf numFmtId="0" fontId="32" fillId="4" borderId="0" xfId="2" applyFont="1" applyFill="1" applyBorder="1" applyAlignment="1">
      <alignment vertical="center"/>
    </xf>
    <xf numFmtId="0" fontId="5" fillId="4" borderId="0" xfId="2" applyFont="1" applyFill="1" applyBorder="1" applyAlignment="1">
      <alignment vertical="center"/>
    </xf>
    <xf numFmtId="164" fontId="5" fillId="11" borderId="0" xfId="2" applyNumberFormat="1" applyFont="1" applyFill="1" applyBorder="1" applyAlignment="1">
      <alignment vertical="center"/>
    </xf>
    <xf numFmtId="1" fontId="31" fillId="11" borderId="0" xfId="4" applyNumberFormat="1" applyFont="1" applyFill="1" applyBorder="1" applyAlignment="1">
      <alignment horizontal="left" vertical="center"/>
    </xf>
    <xf numFmtId="1" fontId="31" fillId="11" borderId="21" xfId="4" applyNumberFormat="1" applyFont="1" applyFill="1" applyBorder="1" applyAlignment="1">
      <alignment horizontal="right" vertical="center"/>
    </xf>
    <xf numFmtId="0" fontId="6" fillId="4" borderId="0" xfId="2" applyFont="1" applyFill="1"/>
    <xf numFmtId="0" fontId="6" fillId="0" borderId="0" xfId="2" applyFont="1"/>
    <xf numFmtId="0" fontId="31" fillId="4" borderId="23" xfId="2" applyFont="1" applyFill="1" applyBorder="1" applyAlignment="1">
      <alignment horizontal="left" vertical="center"/>
    </xf>
    <xf numFmtId="164" fontId="31" fillId="4" borderId="22" xfId="2" applyNumberFormat="1" applyFont="1" applyFill="1" applyBorder="1" applyAlignment="1">
      <alignment vertical="center"/>
    </xf>
    <xf numFmtId="0" fontId="31" fillId="4" borderId="23" xfId="2" applyFont="1" applyFill="1" applyBorder="1" applyAlignment="1">
      <alignment vertical="center"/>
    </xf>
    <xf numFmtId="3" fontId="31" fillId="4" borderId="22" xfId="2" applyNumberFormat="1" applyFont="1" applyFill="1" applyBorder="1" applyAlignment="1">
      <alignment vertical="center"/>
    </xf>
    <xf numFmtId="3" fontId="1" fillId="4" borderId="0" xfId="2" applyNumberFormat="1" applyFont="1" applyFill="1" applyAlignment="1">
      <alignment vertical="center"/>
    </xf>
    <xf numFmtId="0" fontId="31" fillId="10" borderId="0" xfId="2" applyFont="1" applyFill="1" applyBorder="1" applyAlignment="1">
      <alignment vertical="center"/>
    </xf>
    <xf numFmtId="3" fontId="31" fillId="10" borderId="0" xfId="2" applyNumberFormat="1" applyFont="1" applyFill="1" applyBorder="1" applyAlignment="1">
      <alignment vertical="center"/>
    </xf>
    <xf numFmtId="3" fontId="1" fillId="4" borderId="0" xfId="2" applyNumberFormat="1" applyFont="1" applyFill="1" applyBorder="1" applyAlignment="1">
      <alignment vertical="center"/>
    </xf>
    <xf numFmtId="3" fontId="34" fillId="10" borderId="25" xfId="4" applyNumberFormat="1" applyFont="1" applyFill="1" applyBorder="1" applyAlignment="1">
      <alignment horizontal="right" vertical="center"/>
    </xf>
    <xf numFmtId="3" fontId="35" fillId="10" borderId="26" xfId="4" applyNumberFormat="1" applyFont="1" applyFill="1" applyBorder="1" applyAlignment="1">
      <alignment horizontal="left" vertical="center"/>
    </xf>
    <xf numFmtId="3" fontId="34" fillId="10" borderId="0" xfId="4" applyNumberFormat="1" applyFont="1" applyFill="1" applyBorder="1" applyAlignment="1">
      <alignment horizontal="right" vertical="center"/>
    </xf>
    <xf numFmtId="3" fontId="35" fillId="10" borderId="27" xfId="4" applyNumberFormat="1" applyFont="1" applyFill="1" applyBorder="1" applyAlignment="1">
      <alignment horizontal="left" vertical="center"/>
    </xf>
    <xf numFmtId="0" fontId="32" fillId="11" borderId="19" xfId="2" applyFont="1" applyFill="1" applyBorder="1" applyAlignment="1">
      <alignment vertical="center"/>
    </xf>
    <xf numFmtId="3" fontId="32" fillId="11" borderId="19" xfId="2" applyNumberFormat="1" applyFont="1" applyFill="1" applyBorder="1" applyAlignment="1">
      <alignment vertical="center"/>
    </xf>
    <xf numFmtId="3" fontId="5" fillId="4" borderId="0" xfId="2" applyNumberFormat="1" applyFont="1" applyFill="1" applyBorder="1" applyAlignment="1">
      <alignment vertical="center"/>
    </xf>
    <xf numFmtId="3" fontId="38" fillId="4" borderId="0" xfId="4" applyNumberFormat="1" applyFont="1" applyFill="1" applyBorder="1" applyAlignment="1">
      <alignment horizontal="left" vertical="center"/>
    </xf>
    <xf numFmtId="0" fontId="31" fillId="10" borderId="23" xfId="2" applyFont="1" applyFill="1" applyBorder="1" applyAlignment="1">
      <alignment vertical="center"/>
    </xf>
    <xf numFmtId="3" fontId="31" fillId="10" borderId="23" xfId="2" applyNumberFormat="1" applyFont="1" applyFill="1" applyBorder="1" applyAlignment="1">
      <alignment vertical="center"/>
    </xf>
    <xf numFmtId="3" fontId="34" fillId="10" borderId="23" xfId="4" applyNumberFormat="1" applyFont="1" applyFill="1" applyBorder="1" applyAlignment="1">
      <alignment horizontal="right" vertical="center"/>
    </xf>
    <xf numFmtId="3" fontId="35" fillId="10" borderId="24" xfId="4" applyNumberFormat="1" applyFont="1" applyFill="1" applyBorder="1" applyAlignment="1">
      <alignment horizontal="left" vertical="center"/>
    </xf>
    <xf numFmtId="3" fontId="34" fillId="10" borderId="19" xfId="4" applyNumberFormat="1" applyFont="1" applyFill="1" applyBorder="1" applyAlignment="1">
      <alignment horizontal="right" vertical="center"/>
    </xf>
    <xf numFmtId="3" fontId="35" fillId="10" borderId="20" xfId="4" applyNumberFormat="1" applyFont="1" applyFill="1" applyBorder="1" applyAlignment="1">
      <alignment horizontal="left" vertical="center"/>
    </xf>
    <xf numFmtId="3" fontId="31" fillId="4" borderId="23" xfId="2" applyNumberFormat="1" applyFont="1" applyFill="1" applyBorder="1" applyAlignment="1">
      <alignment vertical="center"/>
    </xf>
    <xf numFmtId="0" fontId="31" fillId="4" borderId="28" xfId="2" applyFont="1" applyFill="1" applyBorder="1" applyAlignment="1">
      <alignment vertical="center"/>
    </xf>
    <xf numFmtId="3" fontId="31" fillId="4" borderId="11" xfId="2" applyNumberFormat="1" applyFont="1" applyFill="1" applyBorder="1" applyAlignment="1">
      <alignment vertical="center"/>
    </xf>
    <xf numFmtId="0" fontId="32" fillId="4" borderId="29" xfId="2" applyFont="1" applyFill="1" applyBorder="1" applyAlignment="1">
      <alignment vertical="center"/>
    </xf>
    <xf numFmtId="3" fontId="32" fillId="4" borderId="29" xfId="2" applyNumberFormat="1" applyFont="1" applyFill="1" applyBorder="1" applyAlignment="1">
      <alignment vertical="center"/>
    </xf>
    <xf numFmtId="3" fontId="32" fillId="4" borderId="0" xfId="2" applyNumberFormat="1" applyFont="1" applyFill="1" applyAlignment="1">
      <alignment vertical="center"/>
    </xf>
    <xf numFmtId="3" fontId="5" fillId="4" borderId="0" xfId="2" applyNumberFormat="1" applyFont="1" applyFill="1" applyAlignment="1">
      <alignment vertical="center"/>
    </xf>
    <xf numFmtId="164" fontId="5" fillId="4" borderId="0" xfId="2" applyNumberFormat="1" applyFont="1" applyFill="1" applyAlignment="1">
      <alignment vertical="center"/>
    </xf>
    <xf numFmtId="1" fontId="36" fillId="4" borderId="0" xfId="4" applyNumberFormat="1" applyFont="1" applyFill="1" applyBorder="1" applyAlignment="1">
      <alignment vertical="center"/>
    </xf>
    <xf numFmtId="3" fontId="37" fillId="4" borderId="29" xfId="4" applyNumberFormat="1" applyFont="1" applyFill="1" applyBorder="1" applyAlignment="1">
      <alignment horizontal="right" vertical="center"/>
    </xf>
    <xf numFmtId="3" fontId="38" fillId="4" borderId="30" xfId="4" applyNumberFormat="1" applyFont="1" applyFill="1" applyBorder="1" applyAlignment="1">
      <alignment horizontal="left" vertical="center"/>
    </xf>
    <xf numFmtId="3" fontId="34" fillId="4" borderId="29" xfId="4" applyNumberFormat="1" applyFont="1" applyFill="1" applyBorder="1" applyAlignment="1">
      <alignment horizontal="right" vertical="center"/>
    </xf>
    <xf numFmtId="3" fontId="35" fillId="4" borderId="30" xfId="4" applyNumberFormat="1" applyFont="1" applyFill="1" applyBorder="1" applyAlignment="1">
      <alignment horizontal="left" vertical="center"/>
    </xf>
    <xf numFmtId="0" fontId="31" fillId="4" borderId="25" xfId="2" applyFont="1" applyFill="1" applyBorder="1" applyAlignment="1">
      <alignment vertical="center"/>
    </xf>
    <xf numFmtId="3" fontId="31" fillId="4" borderId="25" xfId="2" applyNumberFormat="1" applyFont="1" applyFill="1" applyBorder="1" applyAlignment="1">
      <alignment vertical="center"/>
    </xf>
    <xf numFmtId="0" fontId="32" fillId="4" borderId="31" xfId="2" applyFont="1" applyFill="1" applyBorder="1" applyAlignment="1">
      <alignment vertical="center"/>
    </xf>
    <xf numFmtId="3" fontId="32" fillId="4" borderId="1" xfId="2" applyNumberFormat="1" applyFont="1" applyFill="1" applyBorder="1" applyAlignment="1">
      <alignment vertical="center"/>
    </xf>
    <xf numFmtId="0" fontId="32" fillId="10" borderId="0" xfId="2" applyFont="1" applyFill="1" applyBorder="1" applyAlignment="1">
      <alignment vertical="center"/>
    </xf>
    <xf numFmtId="3" fontId="32" fillId="10" borderId="0" xfId="2" applyNumberFormat="1" applyFont="1" applyFill="1" applyBorder="1" applyAlignment="1">
      <alignment vertical="center"/>
    </xf>
    <xf numFmtId="3" fontId="38" fillId="10" borderId="26" xfId="4" applyNumberFormat="1" applyFont="1" applyFill="1" applyBorder="1" applyAlignment="1">
      <alignment horizontal="left" vertical="center"/>
    </xf>
    <xf numFmtId="3" fontId="38" fillId="10" borderId="27" xfId="4" applyNumberFormat="1" applyFont="1" applyFill="1" applyBorder="1" applyAlignment="1">
      <alignment horizontal="left" vertical="center"/>
    </xf>
    <xf numFmtId="164" fontId="32" fillId="11" borderId="19" xfId="2" applyNumberFormat="1" applyFont="1" applyFill="1" applyBorder="1" applyAlignment="1">
      <alignment vertical="center"/>
    </xf>
    <xf numFmtId="1" fontId="33" fillId="11" borderId="0" xfId="4" applyNumberFormat="1" applyFont="1" applyFill="1" applyBorder="1" applyAlignment="1">
      <alignment vertical="center"/>
    </xf>
    <xf numFmtId="0" fontId="31" fillId="4" borderId="0" xfId="2" applyFont="1" applyFill="1" applyBorder="1" applyAlignment="1">
      <alignment vertical="center"/>
    </xf>
    <xf numFmtId="0" fontId="1" fillId="4" borderId="0" xfId="2" applyFont="1" applyFill="1" applyBorder="1" applyAlignment="1">
      <alignment vertical="center"/>
    </xf>
    <xf numFmtId="3" fontId="32" fillId="4" borderId="0" xfId="2" applyNumberFormat="1" applyFont="1" applyFill="1" applyBorder="1" applyAlignment="1">
      <alignment vertical="center"/>
    </xf>
    <xf numFmtId="3" fontId="29" fillId="4" borderId="0" xfId="2" applyNumberFormat="1" applyFont="1" applyFill="1" applyBorder="1" applyAlignment="1">
      <alignment vertical="center"/>
    </xf>
    <xf numFmtId="3" fontId="31" fillId="4" borderId="0" xfId="2" applyNumberFormat="1" applyFont="1" applyFill="1" applyAlignment="1">
      <alignment vertical="center"/>
    </xf>
    <xf numFmtId="0" fontId="32" fillId="11" borderId="23" xfId="2" applyFont="1" applyFill="1" applyBorder="1" applyAlignment="1">
      <alignment vertical="center"/>
    </xf>
    <xf numFmtId="0" fontId="5" fillId="4" borderId="0" xfId="2" applyFont="1" applyFill="1" applyAlignment="1">
      <alignment vertical="center"/>
    </xf>
    <xf numFmtId="3" fontId="32" fillId="11" borderId="23" xfId="2" applyNumberFormat="1" applyFont="1" applyFill="1" applyBorder="1" applyAlignment="1">
      <alignment vertical="center"/>
    </xf>
    <xf numFmtId="164" fontId="1" fillId="11" borderId="0" xfId="2" applyNumberFormat="1" applyFont="1" applyFill="1" applyAlignment="1">
      <alignment vertical="center"/>
    </xf>
    <xf numFmtId="3" fontId="34" fillId="11" borderId="23" xfId="4" applyNumberFormat="1" applyFont="1" applyFill="1" applyBorder="1" applyAlignment="1">
      <alignment horizontal="right" vertical="center"/>
    </xf>
    <xf numFmtId="3" fontId="38" fillId="11" borderId="24" xfId="4" applyNumberFormat="1" applyFont="1" applyFill="1" applyBorder="1" applyAlignment="1">
      <alignment horizontal="left" vertical="center"/>
    </xf>
    <xf numFmtId="3" fontId="37" fillId="11" borderId="23" xfId="4" applyNumberFormat="1" applyFont="1" applyFill="1" applyBorder="1" applyAlignment="1">
      <alignment horizontal="right" vertical="center"/>
    </xf>
    <xf numFmtId="3" fontId="6" fillId="4" borderId="0" xfId="2" applyNumberFormat="1" applyFont="1" applyFill="1"/>
    <xf numFmtId="1" fontId="39" fillId="4" borderId="0" xfId="4" applyNumberFormat="1" applyFont="1" applyFill="1" applyBorder="1" applyAlignment="1"/>
    <xf numFmtId="0" fontId="0" fillId="4" borderId="0" xfId="2" applyFont="1" applyFill="1" applyAlignment="1">
      <alignment horizontal="center"/>
    </xf>
    <xf numFmtId="0" fontId="31" fillId="4" borderId="14" xfId="3" applyNumberFormat="1" applyFont="1" applyFill="1" applyBorder="1" applyAlignment="1">
      <alignment horizontal="right"/>
    </xf>
    <xf numFmtId="0" fontId="31" fillId="4" borderId="15" xfId="3" applyNumberFormat="1" applyFont="1" applyFill="1" applyBorder="1" applyAlignment="1">
      <alignment horizontal="right"/>
    </xf>
    <xf numFmtId="0" fontId="23" fillId="4" borderId="0" xfId="2" applyFont="1" applyFill="1" applyBorder="1" applyAlignment="1"/>
    <xf numFmtId="0" fontId="22" fillId="4" borderId="0" xfId="2" applyFont="1" applyFill="1" applyAlignment="1">
      <alignment horizontal="left" vertical="center"/>
    </xf>
    <xf numFmtId="2" fontId="3" fillId="0" borderId="36" xfId="0" applyNumberFormat="1" applyFont="1" applyFill="1" applyBorder="1"/>
    <xf numFmtId="0" fontId="0" fillId="0" borderId="37" xfId="0" applyFill="1" applyBorder="1"/>
    <xf numFmtId="0" fontId="0" fillId="92" borderId="0" xfId="0" applyFill="1" applyBorder="1"/>
    <xf numFmtId="0" fontId="0" fillId="4" borderId="38" xfId="0" applyFill="1" applyBorder="1"/>
    <xf numFmtId="0" fontId="2" fillId="4" borderId="0" xfId="0" applyFont="1" applyFill="1" applyBorder="1"/>
    <xf numFmtId="0" fontId="2" fillId="4" borderId="0" xfId="0" applyFont="1" applyFill="1" applyAlignment="1">
      <alignment horizontal="right"/>
    </xf>
    <xf numFmtId="0" fontId="53" fillId="4" borderId="11" xfId="2" applyFont="1" applyFill="1" applyBorder="1" applyAlignment="1">
      <alignment vertical="center"/>
    </xf>
    <xf numFmtId="0" fontId="2" fillId="4" borderId="38" xfId="0" applyFont="1" applyFill="1" applyBorder="1"/>
    <xf numFmtId="0" fontId="54" fillId="4" borderId="13" xfId="2" applyFont="1" applyFill="1" applyBorder="1" applyAlignment="1">
      <alignment vertical="center"/>
    </xf>
    <xf numFmtId="0" fontId="2" fillId="0" borderId="0" xfId="0" applyFont="1"/>
    <xf numFmtId="0" fontId="2" fillId="0" borderId="38" xfId="0" applyFont="1" applyBorder="1"/>
    <xf numFmtId="0" fontId="54" fillId="4" borderId="14" xfId="3" applyNumberFormat="1" applyFont="1" applyFill="1" applyBorder="1" applyAlignment="1">
      <alignment horizontal="right"/>
    </xf>
    <xf numFmtId="0" fontId="54" fillId="4" borderId="0" xfId="3" applyNumberFormat="1" applyFont="1" applyFill="1" applyBorder="1" applyAlignment="1">
      <alignment horizontal="center"/>
    </xf>
    <xf numFmtId="0" fontId="54" fillId="4" borderId="15" xfId="3" applyNumberFormat="1" applyFont="1" applyFill="1" applyBorder="1" applyAlignment="1">
      <alignment horizontal="right"/>
    </xf>
    <xf numFmtId="0" fontId="2" fillId="4" borderId="16" xfId="2" applyFont="1" applyFill="1" applyBorder="1" applyAlignment="1">
      <alignment horizontal="center"/>
    </xf>
    <xf numFmtId="0" fontId="2" fillId="4" borderId="0" xfId="2" applyFont="1" applyFill="1"/>
    <xf numFmtId="0" fontId="2" fillId="4" borderId="17" xfId="2" applyFont="1" applyFill="1" applyBorder="1" applyAlignment="1">
      <alignment horizontal="center"/>
    </xf>
    <xf numFmtId="0" fontId="0" fillId="4" borderId="0" xfId="0" applyFill="1" applyAlignment="1">
      <alignment vertical="center"/>
    </xf>
    <xf numFmtId="0" fontId="2" fillId="4" borderId="39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38" xfId="0" applyFont="1" applyFill="1" applyBorder="1" applyAlignment="1">
      <alignment vertical="center"/>
    </xf>
    <xf numFmtId="3" fontId="2" fillId="4" borderId="39" xfId="0" applyNumberFormat="1" applyFont="1" applyFill="1" applyBorder="1" applyAlignment="1">
      <alignment vertical="center"/>
    </xf>
    <xf numFmtId="3" fontId="2" fillId="4" borderId="0" xfId="0" applyNumberFormat="1" applyFont="1" applyFill="1" applyAlignment="1">
      <alignment vertical="center"/>
    </xf>
    <xf numFmtId="9" fontId="2" fillId="4" borderId="39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40" xfId="0" applyFont="1" applyFill="1" applyBorder="1" applyAlignment="1">
      <alignment vertical="center"/>
    </xf>
    <xf numFmtId="3" fontId="2" fillId="4" borderId="40" xfId="0" applyNumberFormat="1" applyFont="1" applyFill="1" applyBorder="1" applyAlignment="1">
      <alignment vertical="center"/>
    </xf>
    <xf numFmtId="9" fontId="2" fillId="4" borderId="40" xfId="1" applyFont="1" applyFill="1" applyBorder="1" applyAlignment="1">
      <alignment vertical="center"/>
    </xf>
    <xf numFmtId="0" fontId="0" fillId="48" borderId="0" xfId="0" applyFill="1" applyAlignment="1">
      <alignment horizontal="center"/>
    </xf>
    <xf numFmtId="3" fontId="0" fillId="48" borderId="0" xfId="0" applyNumberFormat="1" applyFill="1" applyAlignment="1">
      <alignment horizontal="right"/>
    </xf>
    <xf numFmtId="0" fontId="22" fillId="48" borderId="0" xfId="2" applyFont="1" applyFill="1" applyAlignment="1">
      <alignment horizontal="right"/>
    </xf>
    <xf numFmtId="0" fontId="4" fillId="10" borderId="0" xfId="2" applyFont="1" applyFill="1" applyAlignment="1">
      <alignment horizontal="center"/>
    </xf>
    <xf numFmtId="0" fontId="4" fillId="11" borderId="0" xfId="2" applyFont="1" applyFill="1" applyAlignment="1">
      <alignment horizontal="center"/>
    </xf>
    <xf numFmtId="0" fontId="31" fillId="4" borderId="11" xfId="2" applyFont="1" applyFill="1" applyBorder="1" applyAlignment="1">
      <alignment horizontal="center" vertical="center"/>
    </xf>
    <xf numFmtId="0" fontId="1" fillId="4" borderId="11" xfId="2" applyFont="1" applyFill="1" applyBorder="1" applyAlignment="1">
      <alignment horizontal="center"/>
    </xf>
    <xf numFmtId="0" fontId="1" fillId="4" borderId="16" xfId="2" applyFont="1" applyFill="1" applyBorder="1" applyAlignment="1">
      <alignment horizontal="center"/>
    </xf>
    <xf numFmtId="0" fontId="1" fillId="4" borderId="17" xfId="2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535">
    <cellStyle name="_Column1" xfId="5"/>
    <cellStyle name="_Column2" xfId="6"/>
    <cellStyle name="_Column3" xfId="7"/>
    <cellStyle name="_Column4" xfId="8"/>
    <cellStyle name="_Column5" xfId="9"/>
    <cellStyle name="_Column6" xfId="10"/>
    <cellStyle name="_Column7" xfId="11"/>
    <cellStyle name="_Data" xfId="12"/>
    <cellStyle name="_Header" xfId="13"/>
    <cellStyle name="_Row1" xfId="14"/>
    <cellStyle name="_Row2" xfId="15"/>
    <cellStyle name="_Row3" xfId="16"/>
    <cellStyle name="_Row4" xfId="17"/>
    <cellStyle name="_Row5" xfId="18"/>
    <cellStyle name="_Row6" xfId="19"/>
    <cellStyle name="_Row7" xfId="20"/>
    <cellStyle name="20% - Akzent1" xfId="21"/>
    <cellStyle name="20% - Akzent2" xfId="22"/>
    <cellStyle name="20% - Akzent3" xfId="23"/>
    <cellStyle name="20% - Akzent4" xfId="24"/>
    <cellStyle name="20% - Akzent5" xfId="25"/>
    <cellStyle name="20% - Akzent6" xfId="26"/>
    <cellStyle name="40% - Akzent1" xfId="27"/>
    <cellStyle name="40% - Akzent2" xfId="28"/>
    <cellStyle name="40% - Akzent3" xfId="29"/>
    <cellStyle name="40% - Akzent4" xfId="30"/>
    <cellStyle name="40% - Akzent5" xfId="31"/>
    <cellStyle name="40% - Akzent6" xfId="32"/>
    <cellStyle name="60% - Akzent1" xfId="33"/>
    <cellStyle name="60% - Akzent2" xfId="34"/>
    <cellStyle name="60% - Akzent3" xfId="35"/>
    <cellStyle name="60% - Akzent4" xfId="36"/>
    <cellStyle name="60% - Akzent5" xfId="37"/>
    <cellStyle name="60% - Akzent6" xfId="38"/>
    <cellStyle name="Akzent1 2" xfId="39"/>
    <cellStyle name="Akzent2 2" xfId="40"/>
    <cellStyle name="Akzent3 2" xfId="41"/>
    <cellStyle name="Akzent4 2" xfId="42"/>
    <cellStyle name="Akzent5 2" xfId="43"/>
    <cellStyle name="Akzent6 2" xfId="44"/>
    <cellStyle name="Ausgabe 2" xfId="45"/>
    <cellStyle name="Berechnung 2" xfId="46"/>
    <cellStyle name="ColumnHeading" xfId="47"/>
    <cellStyle name="Comma 2" xfId="48"/>
    <cellStyle name="Comma 2 2" xfId="49"/>
    <cellStyle name="Comma 2 2 2" xfId="50"/>
    <cellStyle name="Comma 2 2 2 10" xfId="51"/>
    <cellStyle name="Comma 2 2 2 100" xfId="52"/>
    <cellStyle name="Comma 2 2 2 101" xfId="53"/>
    <cellStyle name="Comma 2 2 2 102" xfId="54"/>
    <cellStyle name="Comma 2 2 2 103" xfId="55"/>
    <cellStyle name="Comma 2 2 2 104" xfId="56"/>
    <cellStyle name="Comma 2 2 2 105" xfId="57"/>
    <cellStyle name="Comma 2 2 2 106" xfId="58"/>
    <cellStyle name="Comma 2 2 2 107" xfId="59"/>
    <cellStyle name="Comma 2 2 2 108" xfId="60"/>
    <cellStyle name="Comma 2 2 2 109" xfId="61"/>
    <cellStyle name="Comma 2 2 2 11" xfId="62"/>
    <cellStyle name="Comma 2 2 2 110" xfId="63"/>
    <cellStyle name="Comma 2 2 2 111" xfId="64"/>
    <cellStyle name="Comma 2 2 2 112" xfId="65"/>
    <cellStyle name="Comma 2 2 2 113" xfId="66"/>
    <cellStyle name="Comma 2 2 2 114" xfId="67"/>
    <cellStyle name="Comma 2 2 2 115" xfId="68"/>
    <cellStyle name="Comma 2 2 2 116" xfId="69"/>
    <cellStyle name="Comma 2 2 2 117" xfId="70"/>
    <cellStyle name="Comma 2 2 2 118" xfId="71"/>
    <cellStyle name="Comma 2 2 2 119" xfId="72"/>
    <cellStyle name="Comma 2 2 2 12" xfId="73"/>
    <cellStyle name="Comma 2 2 2 120" xfId="74"/>
    <cellStyle name="Comma 2 2 2 121" xfId="75"/>
    <cellStyle name="Comma 2 2 2 122" xfId="76"/>
    <cellStyle name="Comma 2 2 2 123" xfId="77"/>
    <cellStyle name="Comma 2 2 2 124" xfId="78"/>
    <cellStyle name="Comma 2 2 2 125" xfId="79"/>
    <cellStyle name="Comma 2 2 2 126" xfId="80"/>
    <cellStyle name="Comma 2 2 2 127" xfId="81"/>
    <cellStyle name="Comma 2 2 2 128" xfId="82"/>
    <cellStyle name="Comma 2 2 2 129" xfId="83"/>
    <cellStyle name="Comma 2 2 2 13" xfId="84"/>
    <cellStyle name="Comma 2 2 2 130" xfId="85"/>
    <cellStyle name="Comma 2 2 2 131" xfId="86"/>
    <cellStyle name="Comma 2 2 2 132" xfId="87"/>
    <cellStyle name="Comma 2 2 2 133" xfId="88"/>
    <cellStyle name="Comma 2 2 2 134" xfId="89"/>
    <cellStyle name="Comma 2 2 2 135" xfId="90"/>
    <cellStyle name="Comma 2 2 2 136" xfId="91"/>
    <cellStyle name="Comma 2 2 2 137" xfId="92"/>
    <cellStyle name="Comma 2 2 2 138" xfId="93"/>
    <cellStyle name="Comma 2 2 2 139" xfId="94"/>
    <cellStyle name="Comma 2 2 2 14" xfId="95"/>
    <cellStyle name="Comma 2 2 2 140" xfId="96"/>
    <cellStyle name="Comma 2 2 2 141" xfId="97"/>
    <cellStyle name="Comma 2 2 2 142" xfId="98"/>
    <cellStyle name="Comma 2 2 2 143" xfId="99"/>
    <cellStyle name="Comma 2 2 2 144" xfId="100"/>
    <cellStyle name="Comma 2 2 2 145" xfId="101"/>
    <cellStyle name="Comma 2 2 2 146" xfId="102"/>
    <cellStyle name="Comma 2 2 2 147" xfId="103"/>
    <cellStyle name="Comma 2 2 2 148" xfId="104"/>
    <cellStyle name="Comma 2 2 2 149" xfId="105"/>
    <cellStyle name="Comma 2 2 2 15" xfId="106"/>
    <cellStyle name="Comma 2 2 2 16" xfId="107"/>
    <cellStyle name="Comma 2 2 2 17" xfId="108"/>
    <cellStyle name="Comma 2 2 2 18" xfId="109"/>
    <cellStyle name="Comma 2 2 2 19" xfId="110"/>
    <cellStyle name="Comma 2 2 2 2" xfId="111"/>
    <cellStyle name="Comma 2 2 2 20" xfId="112"/>
    <cellStyle name="Comma 2 2 2 21" xfId="113"/>
    <cellStyle name="Comma 2 2 2 22" xfId="114"/>
    <cellStyle name="Comma 2 2 2 23" xfId="115"/>
    <cellStyle name="Comma 2 2 2 24" xfId="116"/>
    <cellStyle name="Comma 2 2 2 25" xfId="117"/>
    <cellStyle name="Comma 2 2 2 26" xfId="118"/>
    <cellStyle name="Comma 2 2 2 27" xfId="119"/>
    <cellStyle name="Comma 2 2 2 28" xfId="120"/>
    <cellStyle name="Comma 2 2 2 29" xfId="121"/>
    <cellStyle name="Comma 2 2 2 3" xfId="122"/>
    <cellStyle name="Comma 2 2 2 30" xfId="123"/>
    <cellStyle name="Comma 2 2 2 31" xfId="124"/>
    <cellStyle name="Comma 2 2 2 32" xfId="125"/>
    <cellStyle name="Comma 2 2 2 33" xfId="126"/>
    <cellStyle name="Comma 2 2 2 34" xfId="127"/>
    <cellStyle name="Comma 2 2 2 35" xfId="128"/>
    <cellStyle name="Comma 2 2 2 36" xfId="129"/>
    <cellStyle name="Comma 2 2 2 37" xfId="130"/>
    <cellStyle name="Comma 2 2 2 38" xfId="131"/>
    <cellStyle name="Comma 2 2 2 39" xfId="132"/>
    <cellStyle name="Comma 2 2 2 4" xfId="133"/>
    <cellStyle name="Comma 2 2 2 40" xfId="134"/>
    <cellStyle name="Comma 2 2 2 41" xfId="135"/>
    <cellStyle name="Comma 2 2 2 42" xfId="136"/>
    <cellStyle name="Comma 2 2 2 43" xfId="137"/>
    <cellStyle name="Comma 2 2 2 44" xfId="138"/>
    <cellStyle name="Comma 2 2 2 45" xfId="139"/>
    <cellStyle name="Comma 2 2 2 46" xfId="140"/>
    <cellStyle name="Comma 2 2 2 47" xfId="141"/>
    <cellStyle name="Comma 2 2 2 48" xfId="142"/>
    <cellStyle name="Comma 2 2 2 49" xfId="143"/>
    <cellStyle name="Comma 2 2 2 5" xfId="144"/>
    <cellStyle name="Comma 2 2 2 50" xfId="145"/>
    <cellStyle name="Comma 2 2 2 51" xfId="146"/>
    <cellStyle name="Comma 2 2 2 52" xfId="147"/>
    <cellStyle name="Comma 2 2 2 53" xfId="148"/>
    <cellStyle name="Comma 2 2 2 54" xfId="149"/>
    <cellStyle name="Comma 2 2 2 55" xfId="150"/>
    <cellStyle name="Comma 2 2 2 56" xfId="151"/>
    <cellStyle name="Comma 2 2 2 57" xfId="152"/>
    <cellStyle name="Comma 2 2 2 58" xfId="153"/>
    <cellStyle name="Comma 2 2 2 59" xfId="154"/>
    <cellStyle name="Comma 2 2 2 6" xfId="155"/>
    <cellStyle name="Comma 2 2 2 60" xfId="156"/>
    <cellStyle name="Comma 2 2 2 61" xfId="157"/>
    <cellStyle name="Comma 2 2 2 62" xfId="158"/>
    <cellStyle name="Comma 2 2 2 63" xfId="159"/>
    <cellStyle name="Comma 2 2 2 64" xfId="160"/>
    <cellStyle name="Comma 2 2 2 65" xfId="161"/>
    <cellStyle name="Comma 2 2 2 66" xfId="162"/>
    <cellStyle name="Comma 2 2 2 67" xfId="163"/>
    <cellStyle name="Comma 2 2 2 68" xfId="164"/>
    <cellStyle name="Comma 2 2 2 69" xfId="165"/>
    <cellStyle name="Comma 2 2 2 7" xfId="166"/>
    <cellStyle name="Comma 2 2 2 70" xfId="167"/>
    <cellStyle name="Comma 2 2 2 71" xfId="168"/>
    <cellStyle name="Comma 2 2 2 72" xfId="169"/>
    <cellStyle name="Comma 2 2 2 73" xfId="170"/>
    <cellStyle name="Comma 2 2 2 74" xfId="171"/>
    <cellStyle name="Comma 2 2 2 75" xfId="172"/>
    <cellStyle name="Comma 2 2 2 76" xfId="173"/>
    <cellStyle name="Comma 2 2 2 77" xfId="174"/>
    <cellStyle name="Comma 2 2 2 78" xfId="175"/>
    <cellStyle name="Comma 2 2 2 79" xfId="176"/>
    <cellStyle name="Comma 2 2 2 8" xfId="177"/>
    <cellStyle name="Comma 2 2 2 80" xfId="178"/>
    <cellStyle name="Comma 2 2 2 81" xfId="179"/>
    <cellStyle name="Comma 2 2 2 82" xfId="180"/>
    <cellStyle name="Comma 2 2 2 83" xfId="181"/>
    <cellStyle name="Comma 2 2 2 84" xfId="182"/>
    <cellStyle name="Comma 2 2 2 85" xfId="183"/>
    <cellStyle name="Comma 2 2 2 86" xfId="184"/>
    <cellStyle name="Comma 2 2 2 87" xfId="185"/>
    <cellStyle name="Comma 2 2 2 88" xfId="186"/>
    <cellStyle name="Comma 2 2 2 89" xfId="187"/>
    <cellStyle name="Comma 2 2 2 9" xfId="188"/>
    <cellStyle name="Comma 2 2 2 90" xfId="189"/>
    <cellStyle name="Comma 2 2 2 91" xfId="190"/>
    <cellStyle name="Comma 2 2 2 92" xfId="191"/>
    <cellStyle name="Comma 2 2 2 93" xfId="192"/>
    <cellStyle name="Comma 2 2 2 94" xfId="193"/>
    <cellStyle name="Comma 2 2 2 95" xfId="194"/>
    <cellStyle name="Comma 2 2 2 96" xfId="195"/>
    <cellStyle name="Comma 2 2 2 97" xfId="196"/>
    <cellStyle name="Comma 2 2 2 98" xfId="197"/>
    <cellStyle name="Comma 2 2 2 99" xfId="198"/>
    <cellStyle name="Comma 3" xfId="199"/>
    <cellStyle name="Eingabe 2" xfId="200"/>
    <cellStyle name="Ergebnis 2" xfId="201"/>
    <cellStyle name="Erklärender Text 2" xfId="202"/>
    <cellStyle name="Euro" xfId="203"/>
    <cellStyle name="Gut 2" xfId="204"/>
    <cellStyle name="Leaves" xfId="205"/>
    <cellStyle name="Neutral 2" xfId="206"/>
    <cellStyle name="Normal 11" xfId="207"/>
    <cellStyle name="Normal 12" xfId="208"/>
    <cellStyle name="Normal 2" xfId="209"/>
    <cellStyle name="Normal 2 2" xfId="210"/>
    <cellStyle name="Normal 2 3" xfId="211"/>
    <cellStyle name="Normal 2 5" xfId="212"/>
    <cellStyle name="Normal 2 6" xfId="213"/>
    <cellStyle name="Normal 2 7" xfId="214"/>
    <cellStyle name="Normal 3" xfId="215"/>
    <cellStyle name="Normal 3 2" xfId="216"/>
    <cellStyle name="Normal 3 2 2" xfId="217"/>
    <cellStyle name="Normal 3 2 2 10" xfId="218"/>
    <cellStyle name="Normal 3 2 2 100" xfId="219"/>
    <cellStyle name="Normal 3 2 2 101" xfId="220"/>
    <cellStyle name="Normal 3 2 2 102" xfId="221"/>
    <cellStyle name="Normal 3 2 2 103" xfId="222"/>
    <cellStyle name="Normal 3 2 2 104" xfId="223"/>
    <cellStyle name="Normal 3 2 2 105" xfId="224"/>
    <cellStyle name="Normal 3 2 2 106" xfId="225"/>
    <cellStyle name="Normal 3 2 2 107" xfId="226"/>
    <cellStyle name="Normal 3 2 2 108" xfId="227"/>
    <cellStyle name="Normal 3 2 2 109" xfId="228"/>
    <cellStyle name="Normal 3 2 2 11" xfId="229"/>
    <cellStyle name="Normal 3 2 2 110" xfId="230"/>
    <cellStyle name="Normal 3 2 2 111" xfId="231"/>
    <cellStyle name="Normal 3 2 2 112" xfId="232"/>
    <cellStyle name="Normal 3 2 2 113" xfId="233"/>
    <cellStyle name="Normal 3 2 2 114" xfId="234"/>
    <cellStyle name="Normal 3 2 2 115" xfId="235"/>
    <cellStyle name="Normal 3 2 2 116" xfId="236"/>
    <cellStyle name="Normal 3 2 2 117" xfId="237"/>
    <cellStyle name="Normal 3 2 2 118" xfId="238"/>
    <cellStyle name="Normal 3 2 2 119" xfId="239"/>
    <cellStyle name="Normal 3 2 2 12" xfId="240"/>
    <cellStyle name="Normal 3 2 2 120" xfId="241"/>
    <cellStyle name="Normal 3 2 2 121" xfId="242"/>
    <cellStyle name="Normal 3 2 2 122" xfId="243"/>
    <cellStyle name="Normal 3 2 2 123" xfId="244"/>
    <cellStyle name="Normal 3 2 2 124" xfId="245"/>
    <cellStyle name="Normal 3 2 2 125" xfId="246"/>
    <cellStyle name="Normal 3 2 2 126" xfId="247"/>
    <cellStyle name="Normal 3 2 2 127" xfId="248"/>
    <cellStyle name="Normal 3 2 2 128" xfId="249"/>
    <cellStyle name="Normal 3 2 2 129" xfId="250"/>
    <cellStyle name="Normal 3 2 2 13" xfId="251"/>
    <cellStyle name="Normal 3 2 2 130" xfId="252"/>
    <cellStyle name="Normal 3 2 2 131" xfId="253"/>
    <cellStyle name="Normal 3 2 2 132" xfId="254"/>
    <cellStyle name="Normal 3 2 2 133" xfId="255"/>
    <cellStyle name="Normal 3 2 2 134" xfId="256"/>
    <cellStyle name="Normal 3 2 2 135" xfId="257"/>
    <cellStyle name="Normal 3 2 2 136" xfId="258"/>
    <cellStyle name="Normal 3 2 2 137" xfId="259"/>
    <cellStyle name="Normal 3 2 2 138" xfId="260"/>
    <cellStyle name="Normal 3 2 2 139" xfId="261"/>
    <cellStyle name="Normal 3 2 2 14" xfId="262"/>
    <cellStyle name="Normal 3 2 2 140" xfId="263"/>
    <cellStyle name="Normal 3 2 2 141" xfId="264"/>
    <cellStyle name="Normal 3 2 2 142" xfId="265"/>
    <cellStyle name="Normal 3 2 2 143" xfId="266"/>
    <cellStyle name="Normal 3 2 2 144" xfId="267"/>
    <cellStyle name="Normal 3 2 2 145" xfId="268"/>
    <cellStyle name="Normal 3 2 2 146" xfId="269"/>
    <cellStyle name="Normal 3 2 2 147" xfId="270"/>
    <cellStyle name="Normal 3 2 2 148" xfId="271"/>
    <cellStyle name="Normal 3 2 2 149" xfId="272"/>
    <cellStyle name="Normal 3 2 2 15" xfId="273"/>
    <cellStyle name="Normal 3 2 2 16" xfId="274"/>
    <cellStyle name="Normal 3 2 2 17" xfId="275"/>
    <cellStyle name="Normal 3 2 2 18" xfId="276"/>
    <cellStyle name="Normal 3 2 2 19" xfId="277"/>
    <cellStyle name="Normal 3 2 2 2" xfId="278"/>
    <cellStyle name="Normal 3 2 2 20" xfId="279"/>
    <cellStyle name="Normal 3 2 2 21" xfId="280"/>
    <cellStyle name="Normal 3 2 2 22" xfId="281"/>
    <cellStyle name="Normal 3 2 2 23" xfId="282"/>
    <cellStyle name="Normal 3 2 2 24" xfId="283"/>
    <cellStyle name="Normal 3 2 2 25" xfId="284"/>
    <cellStyle name="Normal 3 2 2 26" xfId="285"/>
    <cellStyle name="Normal 3 2 2 27" xfId="286"/>
    <cellStyle name="Normal 3 2 2 28" xfId="287"/>
    <cellStyle name="Normal 3 2 2 29" xfId="288"/>
    <cellStyle name="Normal 3 2 2 3" xfId="289"/>
    <cellStyle name="Normal 3 2 2 30" xfId="290"/>
    <cellStyle name="Normal 3 2 2 31" xfId="291"/>
    <cellStyle name="Normal 3 2 2 32" xfId="292"/>
    <cellStyle name="Normal 3 2 2 33" xfId="293"/>
    <cellStyle name="Normal 3 2 2 34" xfId="294"/>
    <cellStyle name="Normal 3 2 2 35" xfId="295"/>
    <cellStyle name="Normal 3 2 2 36" xfId="296"/>
    <cellStyle name="Normal 3 2 2 37" xfId="297"/>
    <cellStyle name="Normal 3 2 2 38" xfId="298"/>
    <cellStyle name="Normal 3 2 2 39" xfId="299"/>
    <cellStyle name="Normal 3 2 2 4" xfId="300"/>
    <cellStyle name="Normal 3 2 2 40" xfId="301"/>
    <cellStyle name="Normal 3 2 2 41" xfId="302"/>
    <cellStyle name="Normal 3 2 2 42" xfId="303"/>
    <cellStyle name="Normal 3 2 2 43" xfId="304"/>
    <cellStyle name="Normal 3 2 2 44" xfId="305"/>
    <cellStyle name="Normal 3 2 2 45" xfId="306"/>
    <cellStyle name="Normal 3 2 2 46" xfId="307"/>
    <cellStyle name="Normal 3 2 2 47" xfId="308"/>
    <cellStyle name="Normal 3 2 2 48" xfId="309"/>
    <cellStyle name="Normal 3 2 2 49" xfId="310"/>
    <cellStyle name="Normal 3 2 2 5" xfId="311"/>
    <cellStyle name="Normal 3 2 2 50" xfId="312"/>
    <cellStyle name="Normal 3 2 2 51" xfId="313"/>
    <cellStyle name="Normal 3 2 2 52" xfId="314"/>
    <cellStyle name="Normal 3 2 2 53" xfId="315"/>
    <cellStyle name="Normal 3 2 2 54" xfId="316"/>
    <cellStyle name="Normal 3 2 2 55" xfId="317"/>
    <cellStyle name="Normal 3 2 2 56" xfId="318"/>
    <cellStyle name="Normal 3 2 2 57" xfId="319"/>
    <cellStyle name="Normal 3 2 2 58" xfId="320"/>
    <cellStyle name="Normal 3 2 2 59" xfId="321"/>
    <cellStyle name="Normal 3 2 2 6" xfId="322"/>
    <cellStyle name="Normal 3 2 2 60" xfId="323"/>
    <cellStyle name="Normal 3 2 2 61" xfId="324"/>
    <cellStyle name="Normal 3 2 2 62" xfId="325"/>
    <cellStyle name="Normal 3 2 2 63" xfId="326"/>
    <cellStyle name="Normal 3 2 2 64" xfId="327"/>
    <cellStyle name="Normal 3 2 2 65" xfId="328"/>
    <cellStyle name="Normal 3 2 2 66" xfId="329"/>
    <cellStyle name="Normal 3 2 2 67" xfId="330"/>
    <cellStyle name="Normal 3 2 2 68" xfId="331"/>
    <cellStyle name="Normal 3 2 2 69" xfId="332"/>
    <cellStyle name="Normal 3 2 2 7" xfId="333"/>
    <cellStyle name="Normal 3 2 2 70" xfId="334"/>
    <cellStyle name="Normal 3 2 2 71" xfId="335"/>
    <cellStyle name="Normal 3 2 2 72" xfId="336"/>
    <cellStyle name="Normal 3 2 2 73" xfId="337"/>
    <cellStyle name="Normal 3 2 2 74" xfId="338"/>
    <cellStyle name="Normal 3 2 2 75" xfId="339"/>
    <cellStyle name="Normal 3 2 2 76" xfId="340"/>
    <cellStyle name="Normal 3 2 2 77" xfId="341"/>
    <cellStyle name="Normal 3 2 2 78" xfId="342"/>
    <cellStyle name="Normal 3 2 2 79" xfId="343"/>
    <cellStyle name="Normal 3 2 2 8" xfId="344"/>
    <cellStyle name="Normal 3 2 2 80" xfId="345"/>
    <cellStyle name="Normal 3 2 2 81" xfId="346"/>
    <cellStyle name="Normal 3 2 2 82" xfId="347"/>
    <cellStyle name="Normal 3 2 2 83" xfId="348"/>
    <cellStyle name="Normal 3 2 2 84" xfId="349"/>
    <cellStyle name="Normal 3 2 2 85" xfId="350"/>
    <cellStyle name="Normal 3 2 2 86" xfId="351"/>
    <cellStyle name="Normal 3 2 2 87" xfId="352"/>
    <cellStyle name="Normal 3 2 2 88" xfId="353"/>
    <cellStyle name="Normal 3 2 2 89" xfId="354"/>
    <cellStyle name="Normal 3 2 2 9" xfId="355"/>
    <cellStyle name="Normal 3 2 2 90" xfId="356"/>
    <cellStyle name="Normal 3 2 2 91" xfId="357"/>
    <cellStyle name="Normal 3 2 2 92" xfId="358"/>
    <cellStyle name="Normal 3 2 2 93" xfId="359"/>
    <cellStyle name="Normal 3 2 2 94" xfId="360"/>
    <cellStyle name="Normal 3 2 2 95" xfId="361"/>
    <cellStyle name="Normal 3 2 2 96" xfId="362"/>
    <cellStyle name="Normal 3 2 2 97" xfId="363"/>
    <cellStyle name="Normal 3 2 2 98" xfId="364"/>
    <cellStyle name="Normal 3 2 2 99" xfId="365"/>
    <cellStyle name="Normal 4" xfId="366"/>
    <cellStyle name="Normal 4 10" xfId="367"/>
    <cellStyle name="Normal 4 100" xfId="368"/>
    <cellStyle name="Normal 4 101" xfId="369"/>
    <cellStyle name="Normal 4 102" xfId="370"/>
    <cellStyle name="Normal 4 103" xfId="371"/>
    <cellStyle name="Normal 4 104" xfId="372"/>
    <cellStyle name="Normal 4 105" xfId="373"/>
    <cellStyle name="Normal 4 106" xfId="374"/>
    <cellStyle name="Normal 4 107" xfId="375"/>
    <cellStyle name="Normal 4 108" xfId="376"/>
    <cellStyle name="Normal 4 109" xfId="377"/>
    <cellStyle name="Normal 4 11" xfId="378"/>
    <cellStyle name="Normal 4 110" xfId="379"/>
    <cellStyle name="Normal 4 111" xfId="380"/>
    <cellStyle name="Normal 4 112" xfId="381"/>
    <cellStyle name="Normal 4 113" xfId="382"/>
    <cellStyle name="Normal 4 114" xfId="383"/>
    <cellStyle name="Normal 4 115" xfId="384"/>
    <cellStyle name="Normal 4 116" xfId="385"/>
    <cellStyle name="Normal 4 117" xfId="386"/>
    <cellStyle name="Normal 4 118" xfId="387"/>
    <cellStyle name="Normal 4 119" xfId="388"/>
    <cellStyle name="Normal 4 12" xfId="389"/>
    <cellStyle name="Normal 4 120" xfId="390"/>
    <cellStyle name="Normal 4 121" xfId="391"/>
    <cellStyle name="Normal 4 122" xfId="392"/>
    <cellStyle name="Normal 4 123" xfId="393"/>
    <cellStyle name="Normal 4 124" xfId="394"/>
    <cellStyle name="Normal 4 125" xfId="395"/>
    <cellStyle name="Normal 4 126" xfId="396"/>
    <cellStyle name="Normal 4 127" xfId="397"/>
    <cellStyle name="Normal 4 128" xfId="398"/>
    <cellStyle name="Normal 4 129" xfId="399"/>
    <cellStyle name="Normal 4 13" xfId="400"/>
    <cellStyle name="Normal 4 130" xfId="401"/>
    <cellStyle name="Normal 4 131" xfId="402"/>
    <cellStyle name="Normal 4 132" xfId="403"/>
    <cellStyle name="Normal 4 133" xfId="404"/>
    <cellStyle name="Normal 4 134" xfId="405"/>
    <cellStyle name="Normal 4 135" xfId="406"/>
    <cellStyle name="Normal 4 136" xfId="407"/>
    <cellStyle name="Normal 4 137" xfId="408"/>
    <cellStyle name="Normal 4 138" xfId="409"/>
    <cellStyle name="Normal 4 139" xfId="410"/>
    <cellStyle name="Normal 4 14" xfId="411"/>
    <cellStyle name="Normal 4 140" xfId="412"/>
    <cellStyle name="Normal 4 141" xfId="413"/>
    <cellStyle name="Normal 4 142" xfId="414"/>
    <cellStyle name="Normal 4 143" xfId="415"/>
    <cellStyle name="Normal 4 144" xfId="416"/>
    <cellStyle name="Normal 4 145" xfId="417"/>
    <cellStyle name="Normal 4 146" xfId="418"/>
    <cellStyle name="Normal 4 147" xfId="419"/>
    <cellStyle name="Normal 4 148" xfId="420"/>
    <cellStyle name="Normal 4 149" xfId="421"/>
    <cellStyle name="Normal 4 15" xfId="422"/>
    <cellStyle name="Normal 4 150" xfId="423"/>
    <cellStyle name="Normal 4 16" xfId="424"/>
    <cellStyle name="Normal 4 17" xfId="425"/>
    <cellStyle name="Normal 4 18" xfId="426"/>
    <cellStyle name="Normal 4 19" xfId="427"/>
    <cellStyle name="Normal 4 2" xfId="428"/>
    <cellStyle name="Normal 4 20" xfId="429"/>
    <cellStyle name="Normal 4 21" xfId="430"/>
    <cellStyle name="Normal 4 22" xfId="431"/>
    <cellStyle name="Normal 4 23" xfId="432"/>
    <cellStyle name="Normal 4 24" xfId="433"/>
    <cellStyle name="Normal 4 25" xfId="434"/>
    <cellStyle name="Normal 4 26" xfId="435"/>
    <cellStyle name="Normal 4 27" xfId="436"/>
    <cellStyle name="Normal 4 28" xfId="437"/>
    <cellStyle name="Normal 4 29" xfId="438"/>
    <cellStyle name="Normal 4 3" xfId="439"/>
    <cellStyle name="Normal 4 30" xfId="440"/>
    <cellStyle name="Normal 4 31" xfId="441"/>
    <cellStyle name="Normal 4 32" xfId="442"/>
    <cellStyle name="Normal 4 33" xfId="443"/>
    <cellStyle name="Normal 4 34" xfId="444"/>
    <cellStyle name="Normal 4 35" xfId="445"/>
    <cellStyle name="Normal 4 36" xfId="446"/>
    <cellStyle name="Normal 4 37" xfId="447"/>
    <cellStyle name="Normal 4 38" xfId="448"/>
    <cellStyle name="Normal 4 39" xfId="449"/>
    <cellStyle name="Normal 4 4" xfId="450"/>
    <cellStyle name="Normal 4 40" xfId="451"/>
    <cellStyle name="Normal 4 41" xfId="452"/>
    <cellStyle name="Normal 4 42" xfId="453"/>
    <cellStyle name="Normal 4 43" xfId="454"/>
    <cellStyle name="Normal 4 44" xfId="455"/>
    <cellStyle name="Normal 4 45" xfId="456"/>
    <cellStyle name="Normal 4 46" xfId="457"/>
    <cellStyle name="Normal 4 47" xfId="458"/>
    <cellStyle name="Normal 4 48" xfId="459"/>
    <cellStyle name="Normal 4 49" xfId="460"/>
    <cellStyle name="Normal 4 5" xfId="461"/>
    <cellStyle name="Normal 4 50" xfId="462"/>
    <cellStyle name="Normal 4 51" xfId="463"/>
    <cellStyle name="Normal 4 52" xfId="464"/>
    <cellStyle name="Normal 4 53" xfId="465"/>
    <cellStyle name="Normal 4 54" xfId="466"/>
    <cellStyle name="Normal 4 55" xfId="467"/>
    <cellStyle name="Normal 4 56" xfId="468"/>
    <cellStyle name="Normal 4 57" xfId="469"/>
    <cellStyle name="Normal 4 58" xfId="470"/>
    <cellStyle name="Normal 4 59" xfId="471"/>
    <cellStyle name="Normal 4 6" xfId="472"/>
    <cellStyle name="Normal 4 60" xfId="473"/>
    <cellStyle name="Normal 4 61" xfId="474"/>
    <cellStyle name="Normal 4 62" xfId="475"/>
    <cellStyle name="Normal 4 63" xfId="476"/>
    <cellStyle name="Normal 4 64" xfId="477"/>
    <cellStyle name="Normal 4 65" xfId="478"/>
    <cellStyle name="Normal 4 66" xfId="479"/>
    <cellStyle name="Normal 4 67" xfId="480"/>
    <cellStyle name="Normal 4 68" xfId="481"/>
    <cellStyle name="Normal 4 69" xfId="482"/>
    <cellStyle name="Normal 4 7" xfId="483"/>
    <cellStyle name="Normal 4 70" xfId="484"/>
    <cellStyle name="Normal 4 71" xfId="485"/>
    <cellStyle name="Normal 4 72" xfId="486"/>
    <cellStyle name="Normal 4 73" xfId="487"/>
    <cellStyle name="Normal 4 74" xfId="488"/>
    <cellStyle name="Normal 4 75" xfId="489"/>
    <cellStyle name="Normal 4 76" xfId="490"/>
    <cellStyle name="Normal 4 77" xfId="491"/>
    <cellStyle name="Normal 4 78" xfId="492"/>
    <cellStyle name="Normal 4 79" xfId="493"/>
    <cellStyle name="Normal 4 8" xfId="494"/>
    <cellStyle name="Normal 4 80" xfId="495"/>
    <cellStyle name="Normal 4 81" xfId="496"/>
    <cellStyle name="Normal 4 82" xfId="497"/>
    <cellStyle name="Normal 4 83" xfId="498"/>
    <cellStyle name="Normal 4 84" xfId="499"/>
    <cellStyle name="Normal 4 85" xfId="500"/>
    <cellStyle name="Normal 4 86" xfId="501"/>
    <cellStyle name="Normal 4 87" xfId="502"/>
    <cellStyle name="Normal 4 88" xfId="503"/>
    <cellStyle name="Normal 4 89" xfId="504"/>
    <cellStyle name="Normal 4 9" xfId="505"/>
    <cellStyle name="Normal 4 90" xfId="506"/>
    <cellStyle name="Normal 4 91" xfId="507"/>
    <cellStyle name="Normal 4 92" xfId="508"/>
    <cellStyle name="Normal 4 93" xfId="509"/>
    <cellStyle name="Normal 4 94" xfId="510"/>
    <cellStyle name="Normal 4 95" xfId="511"/>
    <cellStyle name="Normal 4 96" xfId="512"/>
    <cellStyle name="Normal 4 97" xfId="513"/>
    <cellStyle name="Normal 4 98" xfId="514"/>
    <cellStyle name="Normal 4 99" xfId="515"/>
    <cellStyle name="Normal 5" xfId="516"/>
    <cellStyle name="Normal 7" xfId="517"/>
    <cellStyle name="Normal 8" xfId="518"/>
    <cellStyle name="Normal_Conso0706" xfId="519"/>
    <cellStyle name="Notiz 2" xfId="520"/>
    <cellStyle name="Prozent" xfId="1" builtinId="5"/>
    <cellStyle name="Prozent 2" xfId="4"/>
    <cellStyle name="Schlecht 2" xfId="521"/>
    <cellStyle name="Standard" xfId="0" builtinId="0"/>
    <cellStyle name="Standard 2" xfId="3"/>
    <cellStyle name="Standard 3" xfId="522"/>
    <cellStyle name="Standard 4" xfId="2"/>
    <cellStyle name="Standard 5" xfId="523"/>
    <cellStyle name="Stil1" xfId="524"/>
    <cellStyle name="stil2" xfId="525"/>
    <cellStyle name="Überschrift 1 2" xfId="526"/>
    <cellStyle name="Überschrift 2 2" xfId="527"/>
    <cellStyle name="Überschrift 3 2" xfId="528"/>
    <cellStyle name="Überschrift 4 2" xfId="529"/>
    <cellStyle name="Überschrift 5" xfId="530"/>
    <cellStyle name="Undefiniert" xfId="531"/>
    <cellStyle name="Verknüpfte Zelle 2" xfId="532"/>
    <cellStyle name="Warnender Text 2" xfId="533"/>
    <cellStyle name="Zelle überprüfen 2" xfId="5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'Graph_12 months'!$AB$22</c:f>
              <c:strCache>
                <c:ptCount val="1"/>
                <c:pt idx="0">
                  <c:v>ACT, FC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'Graph_12 months'!$AC$20:$AQ$20</c:f>
              <c:strCache>
                <c:ptCount val="15"/>
                <c:pt idx="0">
                  <c:v>LY</c:v>
                </c:pt>
                <c:pt idx="1">
                  <c:v>BUD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</c:v>
                </c:pt>
                <c:pt idx="14">
                  <c:v>FC</c:v>
                </c:pt>
              </c:strCache>
            </c:strRef>
          </c:cat>
          <c:val>
            <c:numRef>
              <c:f>'Graph_12 months'!$AC$22:$AQ$22</c:f>
              <c:numCache>
                <c:formatCode>#,##0</c:formatCode>
                <c:ptCount val="15"/>
                <c:pt idx="2">
                  <c:v>78.454</c:v>
                </c:pt>
                <c:pt idx="3">
                  <c:v>62.948</c:v>
                </c:pt>
                <c:pt idx="4">
                  <c:v>76.55200000000001</c:v>
                </c:pt>
                <c:pt idx="5">
                  <c:v>55.947</c:v>
                </c:pt>
                <c:pt idx="6">
                  <c:v>52.09</c:v>
                </c:pt>
                <c:pt idx="7">
                  <c:v>56.718</c:v>
                </c:pt>
                <c:pt idx="8">
                  <c:v>98.398</c:v>
                </c:pt>
                <c:pt idx="9">
                  <c:v>49.327</c:v>
                </c:pt>
                <c:pt idx="10">
                  <c:v>90.506</c:v>
                </c:pt>
                <c:pt idx="11">
                  <c:v>72.0</c:v>
                </c:pt>
                <c:pt idx="12">
                  <c:v>70.0</c:v>
                </c:pt>
                <c:pt idx="13">
                  <c:v>68.0</c:v>
                </c:pt>
              </c:numCache>
            </c:numRef>
          </c:val>
        </c:ser>
        <c:ser>
          <c:idx val="2"/>
          <c:order val="2"/>
          <c:tx>
            <c:strRef>
              <c:f>'Graph_12 months'!$AB$23</c:f>
              <c:strCache>
                <c:ptCount val="1"/>
                <c:pt idx="0">
                  <c:v>BUD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1"/>
            <c:invertIfNegative val="0"/>
            <c:bubble3D val="0"/>
            <c:spPr>
              <a:noFill/>
              <a:ln w="22225">
                <a:solidFill>
                  <a:schemeClr val="accent1"/>
                </a:solidFill>
              </a:ln>
            </c:spPr>
          </c:dPt>
          <c:dPt>
            <c:idx val="12"/>
            <c:invertIfNegative val="0"/>
            <c:bubble3D val="0"/>
            <c:spPr>
              <a:noFill/>
              <a:ln w="22225">
                <a:solidFill>
                  <a:schemeClr val="accent1"/>
                </a:solidFill>
              </a:ln>
            </c:spPr>
          </c:dPt>
          <c:dPt>
            <c:idx val="13"/>
            <c:invertIfNegative val="0"/>
            <c:bubble3D val="0"/>
            <c:spPr>
              <a:noFill/>
              <a:ln w="22225">
                <a:solidFill>
                  <a:schemeClr val="accent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'Graph_12 months'!$AC$20:$AQ$20</c:f>
              <c:strCache>
                <c:ptCount val="15"/>
                <c:pt idx="0">
                  <c:v>LY</c:v>
                </c:pt>
                <c:pt idx="1">
                  <c:v>BUD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</c:v>
                </c:pt>
                <c:pt idx="14">
                  <c:v>FC</c:v>
                </c:pt>
              </c:strCache>
            </c:strRef>
          </c:cat>
          <c:val>
            <c:numRef>
              <c:f>'Graph_12 months'!$AC$23:$AQ$23</c:f>
              <c:numCache>
                <c:formatCode>#,##0</c:formatCode>
                <c:ptCount val="15"/>
                <c:pt idx="2">
                  <c:v>75.7495243</c:v>
                </c:pt>
                <c:pt idx="3">
                  <c:v>67.8299198</c:v>
                </c:pt>
                <c:pt idx="4">
                  <c:v>81.03165089999998</c:v>
                </c:pt>
                <c:pt idx="5">
                  <c:v>58.8969905</c:v>
                </c:pt>
                <c:pt idx="6">
                  <c:v>55.9708358</c:v>
                </c:pt>
                <c:pt idx="7">
                  <c:v>79.5641882</c:v>
                </c:pt>
                <c:pt idx="8">
                  <c:v>88.8674594</c:v>
                </c:pt>
                <c:pt idx="9">
                  <c:v>46.9910418</c:v>
                </c:pt>
                <c:pt idx="10">
                  <c:v>97.9880257</c:v>
                </c:pt>
                <c:pt idx="11">
                  <c:v>64.2885747</c:v>
                </c:pt>
                <c:pt idx="12">
                  <c:v>60.7221828</c:v>
                </c:pt>
                <c:pt idx="13">
                  <c:v>62.681868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095944"/>
        <c:axId val="2079335384"/>
      </c:barChart>
      <c:barChart>
        <c:barDir val="col"/>
        <c:grouping val="clustered"/>
        <c:varyColors val="0"/>
        <c:ser>
          <c:idx val="0"/>
          <c:order val="0"/>
          <c:tx>
            <c:strRef>
              <c:f>'Graph_12 months'!$AB$21</c:f>
              <c:strCache>
                <c:ptCount val="1"/>
                <c:pt idx="0">
                  <c:v>Yearly Values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1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pattFill prst="wdUpDiag">
                <a:fgClr>
                  <a:schemeClr val="accent2"/>
                </a:fgClr>
                <a:bgClr>
                  <a:schemeClr val="bg1"/>
                </a:bgClr>
              </a:pattFill>
            </c:spPr>
          </c:dPt>
          <c:dPt>
            <c:idx val="12"/>
            <c:invertIfNegative val="0"/>
            <c:bubble3D val="0"/>
            <c:spPr>
              <a:pattFill prst="wdUpDiag">
                <a:fgClr>
                  <a:schemeClr val="accent2"/>
                </a:fgClr>
                <a:bgClr>
                  <a:schemeClr val="bg1"/>
                </a:bgClr>
              </a:pattFill>
            </c:spPr>
          </c:dPt>
          <c:dPt>
            <c:idx val="13"/>
            <c:invertIfNegative val="0"/>
            <c:bubble3D val="0"/>
            <c:spPr>
              <a:pattFill prst="wdUpDiag">
                <a:fgClr>
                  <a:schemeClr val="accent2"/>
                </a:fgClr>
                <a:bgClr>
                  <a:schemeClr val="bg1"/>
                </a:bgClr>
              </a:pattFill>
            </c:spPr>
          </c:dPt>
          <c:dPt>
            <c:idx val="14"/>
            <c:invertIfNegative val="0"/>
            <c:bubble3D val="0"/>
            <c:spPr>
              <a:noFill/>
              <a:ln w="22225">
                <a:solidFill>
                  <a:schemeClr val="accent1"/>
                </a:solidFill>
              </a:ln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'Graph_12 months'!$AC$20:$AQ$20</c:f>
              <c:strCache>
                <c:ptCount val="15"/>
                <c:pt idx="0">
                  <c:v>LY</c:v>
                </c:pt>
                <c:pt idx="1">
                  <c:v>BUD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</c:v>
                </c:pt>
                <c:pt idx="14">
                  <c:v>FC</c:v>
                </c:pt>
              </c:strCache>
            </c:strRef>
          </c:cat>
          <c:val>
            <c:numRef>
              <c:f>'Graph_12 months'!$AC$21:$AQ$21</c:f>
              <c:numCache>
                <c:formatCode>#,##0</c:formatCode>
                <c:ptCount val="15"/>
                <c:pt idx="0">
                  <c:v>817.288</c:v>
                </c:pt>
                <c:pt idx="1">
                  <c:v>840.5822619</c:v>
                </c:pt>
                <c:pt idx="14">
                  <c:v>830.9399999999999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685768"/>
        <c:axId val="2076963720"/>
      </c:barChart>
      <c:catAx>
        <c:axId val="2080095944"/>
        <c:scaling>
          <c:orientation val="minMax"/>
        </c:scaling>
        <c:delete val="0"/>
        <c:axPos val="b"/>
        <c:majorTickMark val="out"/>
        <c:minorTickMark val="none"/>
        <c:tickLblPos val="nextTo"/>
        <c:crossAx val="2079335384"/>
        <c:crosses val="autoZero"/>
        <c:auto val="1"/>
        <c:lblAlgn val="ctr"/>
        <c:lblOffset val="100"/>
        <c:noMultiLvlLbl val="0"/>
      </c:catAx>
      <c:valAx>
        <c:axId val="2079335384"/>
        <c:scaling>
          <c:orientation val="minMax"/>
          <c:max val="875.0"/>
          <c:min val="0.0"/>
        </c:scaling>
        <c:delete val="1"/>
        <c:axPos val="l"/>
        <c:numFmt formatCode="General" sourceLinked="1"/>
        <c:majorTickMark val="out"/>
        <c:minorTickMark val="none"/>
        <c:tickLblPos val="nextTo"/>
        <c:crossAx val="2080095944"/>
        <c:crosses val="autoZero"/>
        <c:crossBetween val="between"/>
      </c:valAx>
      <c:valAx>
        <c:axId val="2076963720"/>
        <c:scaling>
          <c:orientation val="minMax"/>
          <c:max val="875.0"/>
          <c:min val="0.0"/>
        </c:scaling>
        <c:delete val="1"/>
        <c:axPos val="r"/>
        <c:numFmt formatCode="#,##0" sourceLinked="1"/>
        <c:majorTickMark val="out"/>
        <c:minorTickMark val="none"/>
        <c:tickLblPos val="nextTo"/>
        <c:crossAx val="2064685768"/>
        <c:crosses val="max"/>
        <c:crossBetween val="between"/>
      </c:valAx>
      <c:catAx>
        <c:axId val="2064685768"/>
        <c:scaling>
          <c:orientation val="minMax"/>
        </c:scaling>
        <c:delete val="1"/>
        <c:axPos val="b"/>
        <c:majorTickMark val="out"/>
        <c:minorTickMark val="none"/>
        <c:tickLblPos val="nextTo"/>
        <c:crossAx val="207696372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87401575" l="0.7" r="0.7" t="0.7874015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07C70"/>
            </a:solidFill>
          </c:spPr>
          <c:invertIfNegative val="1"/>
          <c:dPt>
            <c:idx val="11"/>
            <c:invertIfNegative val="1"/>
            <c:bubble3D val="0"/>
            <c:spPr>
              <a:noFill/>
              <a:ln w="22225">
                <a:solidFill>
                  <a:schemeClr val="accent1"/>
                </a:solidFill>
              </a:ln>
            </c:spPr>
          </c:dPt>
          <c:dPt>
            <c:idx val="12"/>
            <c:invertIfNegative val="1"/>
            <c:bubble3D val="0"/>
            <c:spPr>
              <a:noFill/>
              <a:ln w="22225">
                <a:solidFill>
                  <a:schemeClr val="accent1"/>
                </a:solidFill>
              </a:ln>
            </c:spPr>
          </c:dPt>
          <c:dPt>
            <c:idx val="13"/>
            <c:invertIfNegative val="1"/>
            <c:bubble3D val="0"/>
            <c:spPr>
              <a:noFill/>
              <a:ln w="22225">
                <a:solidFill>
                  <a:schemeClr val="accent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'Graph_12 months'!$AC$25:$AP$25</c:f>
              <c:numCache>
                <c:formatCode>#,##0</c:formatCode>
                <c:ptCount val="14"/>
                <c:pt idx="0">
                  <c:v>13.65199999999982</c:v>
                </c:pt>
                <c:pt idx="1">
                  <c:v>-9.642261900000108</c:v>
                </c:pt>
                <c:pt idx="2">
                  <c:v>2.704475699999989</c:v>
                </c:pt>
                <c:pt idx="3">
                  <c:v>-4.881919799999999</c:v>
                </c:pt>
                <c:pt idx="4">
                  <c:v>-4.479650899999981</c:v>
                </c:pt>
                <c:pt idx="5">
                  <c:v>-2.949990499999998</c:v>
                </c:pt>
                <c:pt idx="6">
                  <c:v>-3.8808358</c:v>
                </c:pt>
                <c:pt idx="7">
                  <c:v>-22.8461882</c:v>
                </c:pt>
                <c:pt idx="8">
                  <c:v>9.530540599999994</c:v>
                </c:pt>
                <c:pt idx="9">
                  <c:v>2.3359582</c:v>
                </c:pt>
                <c:pt idx="10">
                  <c:v>-7.482025699999994</c:v>
                </c:pt>
                <c:pt idx="11">
                  <c:v>7.711425300000002</c:v>
                </c:pt>
                <c:pt idx="12">
                  <c:v>9.277817200000001</c:v>
                </c:pt>
                <c:pt idx="13">
                  <c:v>5.318131999999998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B44E38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76953768"/>
        <c:axId val="2067557016"/>
      </c:barChart>
      <c:catAx>
        <c:axId val="2076953768"/>
        <c:scaling>
          <c:orientation val="minMax"/>
        </c:scaling>
        <c:delete val="0"/>
        <c:axPos val="b"/>
        <c:majorTickMark val="out"/>
        <c:minorTickMark val="none"/>
        <c:tickLblPos val="none"/>
        <c:crossAx val="2067557016"/>
        <c:crosses val="autoZero"/>
        <c:auto val="1"/>
        <c:lblAlgn val="ctr"/>
        <c:lblOffset val="100"/>
        <c:noMultiLvlLbl val="0"/>
      </c:catAx>
      <c:valAx>
        <c:axId val="2067557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76953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5" l="0.7" r="0.7" t="0.7874015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07C70"/>
            </a:solidFill>
          </c:spPr>
          <c:invertIfNegative val="1"/>
          <c:dPt>
            <c:idx val="11"/>
            <c:invertIfNegative val="1"/>
            <c:bubble3D val="0"/>
            <c:spPr>
              <a:noFill/>
              <a:ln w="22225">
                <a:solidFill>
                  <a:schemeClr val="accent1"/>
                </a:solidFill>
              </a:ln>
            </c:spPr>
          </c:dPt>
          <c:dPt>
            <c:idx val="12"/>
            <c:invertIfNegative val="1"/>
            <c:bubble3D val="0"/>
            <c:spPr>
              <a:noFill/>
              <a:ln w="22225">
                <a:solidFill>
                  <a:schemeClr val="accent1"/>
                </a:solidFill>
              </a:ln>
            </c:spPr>
          </c:dPt>
          <c:dPt>
            <c:idx val="13"/>
            <c:invertIfNegative val="1"/>
            <c:bubble3D val="0"/>
            <c:spPr>
              <a:noFill/>
              <a:ln w="22225">
                <a:solidFill>
                  <a:schemeClr val="accent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'Graph_12 months'!$AC$26:$AP$26</c:f>
              <c:numCache>
                <c:formatCode>0%</c:formatCode>
                <c:ptCount val="14"/>
                <c:pt idx="0">
                  <c:v>0.0167040259981792</c:v>
                </c:pt>
                <c:pt idx="1">
                  <c:v>-0.0114709319206967</c:v>
                </c:pt>
                <c:pt idx="2">
                  <c:v>0.0357028737142839</c:v>
                </c:pt>
                <c:pt idx="3">
                  <c:v>-0.0719729555098191</c:v>
                </c:pt>
                <c:pt idx="4">
                  <c:v>-0.055282730269537</c:v>
                </c:pt>
                <c:pt idx="5">
                  <c:v>-0.0500872875669258</c:v>
                </c:pt>
                <c:pt idx="6">
                  <c:v>-0.0693367491217631</c:v>
                </c:pt>
                <c:pt idx="7">
                  <c:v>-0.287141598712371</c:v>
                </c:pt>
                <c:pt idx="8">
                  <c:v>0.107244436426411</c:v>
                </c:pt>
                <c:pt idx="9">
                  <c:v>0.0497107131598007</c:v>
                </c:pt>
                <c:pt idx="10">
                  <c:v>-0.0763565307755761</c:v>
                </c:pt>
                <c:pt idx="11">
                  <c:v>0.119950167443983</c:v>
                </c:pt>
                <c:pt idx="12">
                  <c:v>0.152791233321738</c:v>
                </c:pt>
                <c:pt idx="13">
                  <c:v>0.0848432277098059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B44E38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076833016"/>
        <c:axId val="2077058344"/>
      </c:barChart>
      <c:catAx>
        <c:axId val="2076833016"/>
        <c:scaling>
          <c:orientation val="minMax"/>
        </c:scaling>
        <c:delete val="0"/>
        <c:axPos val="b"/>
        <c:majorTickMark val="out"/>
        <c:minorTickMark val="none"/>
        <c:tickLblPos val="none"/>
        <c:crossAx val="2077058344"/>
        <c:crosses val="autoZero"/>
        <c:auto val="1"/>
        <c:lblAlgn val="ctr"/>
        <c:lblOffset val="100"/>
        <c:noMultiLvlLbl val="0"/>
      </c:catAx>
      <c:valAx>
        <c:axId val="20770583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76833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5" l="0.7" r="0.7" t="0.7874015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178272408918368"/>
          <c:y val="0.110943015632879"/>
          <c:w val="0.967586834742115"/>
          <c:h val="0.778113968734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507C70"/>
            </a:solidFill>
          </c:spPr>
          <c:invertIfNegative val="1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Graph_3months!$S$16:$U$16</c:f>
              <c:numCache>
                <c:formatCode>0%</c:formatCode>
                <c:ptCount val="3"/>
                <c:pt idx="0">
                  <c:v>0.0357028737142839</c:v>
                </c:pt>
                <c:pt idx="1">
                  <c:v>0.152791233321738</c:v>
                </c:pt>
                <c:pt idx="2">
                  <c:v>0.0848432277098059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B44E38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079710696"/>
        <c:axId val="2064799960"/>
      </c:barChart>
      <c:catAx>
        <c:axId val="2079710696"/>
        <c:scaling>
          <c:orientation val="minMax"/>
        </c:scaling>
        <c:delete val="0"/>
        <c:axPos val="b"/>
        <c:majorTickMark val="out"/>
        <c:minorTickMark val="none"/>
        <c:tickLblPos val="none"/>
        <c:crossAx val="2064799960"/>
        <c:crosses val="autoZero"/>
        <c:auto val="1"/>
        <c:lblAlgn val="ctr"/>
        <c:lblOffset val="100"/>
        <c:noMultiLvlLbl val="0"/>
      </c:catAx>
      <c:valAx>
        <c:axId val="20647999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79710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5" l="0.7" r="0.7" t="0.7874015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Graph_3months!$Q$23</c:f>
              <c:strCache>
                <c:ptCount val="1"/>
                <c:pt idx="0">
                  <c:v>Ends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5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Graph_3months!$S$21:$X$21</c:f>
              <c:strCache>
                <c:ptCount val="6"/>
                <c:pt idx="0">
                  <c:v>BUD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ACT</c:v>
                </c:pt>
                <c:pt idx="5">
                  <c:v>LY</c:v>
                </c:pt>
              </c:strCache>
            </c:strRef>
          </c:cat>
          <c:val>
            <c:numRef>
              <c:f>Graph_3months!$S$23:$X$23</c:f>
              <c:numCache>
                <c:formatCode>#,##0</c:formatCode>
                <c:ptCount val="6"/>
                <c:pt idx="0">
                  <c:v>199.1535751</c:v>
                </c:pt>
                <c:pt idx="4">
                  <c:v>216.454</c:v>
                </c:pt>
                <c:pt idx="5">
                  <c:v>197.461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axId val="2064772008"/>
        <c:axId val="2064775224"/>
      </c:barChart>
      <c:barChart>
        <c:barDir val="col"/>
        <c:grouping val="clustered"/>
        <c:varyColors val="0"/>
        <c:ser>
          <c:idx val="3"/>
          <c:order val="3"/>
          <c:tx>
            <c:strRef>
              <c:f>Graph_3months!$Q$26</c:f>
              <c:strCache>
                <c:ptCount val="1"/>
                <c:pt idx="0">
                  <c:v>ACT, FC</c:v>
                </c:pt>
              </c:strCache>
            </c:strRef>
          </c:tx>
          <c:spPr>
            <a:solidFill>
              <a:schemeClr val="accent2"/>
            </a:solidFill>
            <a:ln w="28575"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Graph_3months!$S$21:$X$21</c:f>
              <c:strCache>
                <c:ptCount val="6"/>
                <c:pt idx="0">
                  <c:v>BUD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ACT</c:v>
                </c:pt>
                <c:pt idx="5">
                  <c:v>LY</c:v>
                </c:pt>
              </c:strCache>
            </c:strRef>
          </c:cat>
          <c:val>
            <c:numRef>
              <c:f>Graph_3months!$S$26:$X$26</c:f>
              <c:numCache>
                <c:formatCode>#,##0</c:formatCode>
                <c:ptCount val="6"/>
                <c:pt idx="1">
                  <c:v>78.454</c:v>
                </c:pt>
                <c:pt idx="2">
                  <c:v>70.0</c:v>
                </c:pt>
                <c:pt idx="3">
                  <c:v>68.0</c:v>
                </c:pt>
              </c:numCache>
            </c:numRef>
          </c:val>
        </c:ser>
        <c:ser>
          <c:idx val="4"/>
          <c:order val="4"/>
          <c:tx>
            <c:strRef>
              <c:f>Graph_3months!$Q$27</c:f>
              <c:strCache>
                <c:ptCount val="1"/>
                <c:pt idx="0">
                  <c:v>BUD</c:v>
                </c:pt>
              </c:strCache>
            </c:strRef>
          </c:tx>
          <c:spPr>
            <a:solidFill>
              <a:schemeClr val="accent1"/>
            </a:solidFill>
            <a:ln w="28575"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Graph_3months!$S$21:$X$21</c:f>
              <c:strCache>
                <c:ptCount val="6"/>
                <c:pt idx="0">
                  <c:v>BUD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ACT</c:v>
                </c:pt>
                <c:pt idx="5">
                  <c:v>LY</c:v>
                </c:pt>
              </c:strCache>
            </c:strRef>
          </c:cat>
          <c:val>
            <c:numRef>
              <c:f>Graph_3months!$S$27:$X$27</c:f>
              <c:numCache>
                <c:formatCode>#,##0</c:formatCode>
                <c:ptCount val="6"/>
                <c:pt idx="1">
                  <c:v>75.7495243</c:v>
                </c:pt>
                <c:pt idx="2">
                  <c:v>60.7221828</c:v>
                </c:pt>
                <c:pt idx="3">
                  <c:v>62.681868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074904"/>
        <c:axId val="2064778264"/>
      </c:barChart>
      <c:lineChart>
        <c:grouping val="standard"/>
        <c:varyColors val="0"/>
        <c:ser>
          <c:idx val="1"/>
          <c:order val="1"/>
          <c:tx>
            <c:strRef>
              <c:f>Graph_3months!$Q$24</c:f>
              <c:strCache>
                <c:ptCount val="1"/>
                <c:pt idx="0">
                  <c:v>Before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Graph_3months!$S$21:$X$21</c:f>
              <c:strCache>
                <c:ptCount val="6"/>
                <c:pt idx="0">
                  <c:v>BUD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ACT</c:v>
                </c:pt>
                <c:pt idx="5">
                  <c:v>LY</c:v>
                </c:pt>
              </c:strCache>
            </c:strRef>
          </c:cat>
          <c:val>
            <c:numRef>
              <c:f>Graph_3months!$S$24:$X$24</c:f>
              <c:numCache>
                <c:formatCode>#,##0</c:formatCode>
                <c:ptCount val="6"/>
                <c:pt idx="1">
                  <c:v>199.1535751</c:v>
                </c:pt>
                <c:pt idx="2">
                  <c:v>201.8580508</c:v>
                </c:pt>
                <c:pt idx="3">
                  <c:v>211.135868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Graph_3months!$Q$25</c:f>
              <c:strCache>
                <c:ptCount val="1"/>
                <c:pt idx="0">
                  <c:v>After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Graph_3months!$S$21:$X$21</c:f>
              <c:strCache>
                <c:ptCount val="6"/>
                <c:pt idx="0">
                  <c:v>BUD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ACT</c:v>
                </c:pt>
                <c:pt idx="5">
                  <c:v>LY</c:v>
                </c:pt>
              </c:strCache>
            </c:strRef>
          </c:cat>
          <c:val>
            <c:numRef>
              <c:f>Graph_3months!$S$25:$X$25</c:f>
              <c:numCache>
                <c:formatCode>#,##0</c:formatCode>
                <c:ptCount val="6"/>
                <c:pt idx="1">
                  <c:v>201.8580508</c:v>
                </c:pt>
                <c:pt idx="2">
                  <c:v>211.135868</c:v>
                </c:pt>
                <c:pt idx="3">
                  <c:v>216.454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50"/>
          <c:upBars>
            <c:spPr>
              <a:solidFill>
                <a:schemeClr val="accent3"/>
              </a:solidFill>
              <a:ln>
                <a:noFill/>
              </a:ln>
            </c:spPr>
          </c:upBars>
          <c:downBars>
            <c:spPr>
              <a:solidFill>
                <a:schemeClr val="accent6"/>
              </a:solidFill>
              <a:ln>
                <a:noFill/>
              </a:ln>
            </c:spPr>
          </c:downBars>
        </c:upDownBars>
        <c:marker val="1"/>
        <c:smooth val="0"/>
        <c:axId val="2064772008"/>
        <c:axId val="2064775224"/>
      </c:lineChart>
      <c:catAx>
        <c:axId val="206477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1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de-DE"/>
          </a:p>
        </c:txPr>
        <c:crossAx val="2064775224"/>
        <c:crosses val="autoZero"/>
        <c:auto val="1"/>
        <c:lblAlgn val="ctr"/>
        <c:lblOffset val="100"/>
        <c:noMultiLvlLbl val="0"/>
      </c:catAx>
      <c:valAx>
        <c:axId val="2064775224"/>
        <c:scaling>
          <c:orientation val="minMax"/>
          <c:max val="250.0"/>
        </c:scaling>
        <c:delete val="1"/>
        <c:axPos val="l"/>
        <c:numFmt formatCode="#,##0" sourceLinked="0"/>
        <c:majorTickMark val="out"/>
        <c:minorTickMark val="none"/>
        <c:tickLblPos val="nextTo"/>
        <c:crossAx val="2064772008"/>
        <c:crosses val="autoZero"/>
        <c:crossBetween val="between"/>
      </c:valAx>
      <c:valAx>
        <c:axId val="2064778264"/>
        <c:scaling>
          <c:orientation val="minMax"/>
          <c:max val="250.0"/>
        </c:scaling>
        <c:delete val="1"/>
        <c:axPos val="r"/>
        <c:numFmt formatCode="#,##0" sourceLinked="1"/>
        <c:majorTickMark val="out"/>
        <c:minorTickMark val="none"/>
        <c:tickLblPos val="nextTo"/>
        <c:crossAx val="2067074904"/>
        <c:crosses val="max"/>
        <c:crossBetween val="between"/>
      </c:valAx>
      <c:catAx>
        <c:axId val="2067074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064778264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5" l="0.7" r="0.7" t="0.7874015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832163975612"/>
          <c:y val="0.107144505773505"/>
          <c:w val="0.922219430742363"/>
          <c:h val="0.7857103961136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507C70"/>
            </a:solidFill>
          </c:spPr>
          <c:invertIfNegative val="1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Graph_3months!$X$16:$Y$16</c:f>
              <c:numCache>
                <c:formatCode>0%</c:formatCode>
                <c:ptCount val="2"/>
                <c:pt idx="0">
                  <c:v>0.0868697681741992</c:v>
                </c:pt>
                <c:pt idx="1">
                  <c:v>0.0961860823149887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B44E38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067215880"/>
        <c:axId val="2067077080"/>
      </c:barChart>
      <c:catAx>
        <c:axId val="2067215880"/>
        <c:scaling>
          <c:orientation val="minMax"/>
        </c:scaling>
        <c:delete val="0"/>
        <c:axPos val="b"/>
        <c:majorTickMark val="out"/>
        <c:minorTickMark val="none"/>
        <c:tickLblPos val="none"/>
        <c:crossAx val="2067077080"/>
        <c:crosses val="autoZero"/>
        <c:auto val="1"/>
        <c:lblAlgn val="ctr"/>
        <c:lblOffset val="100"/>
        <c:noMultiLvlLbl val="0"/>
      </c:catAx>
      <c:valAx>
        <c:axId val="2067077080"/>
        <c:scaling>
          <c:orientation val="minMax"/>
          <c:max val="0.15"/>
          <c:min val="0.0"/>
        </c:scaling>
        <c:delete val="1"/>
        <c:axPos val="l"/>
        <c:numFmt formatCode="0%" sourceLinked="1"/>
        <c:majorTickMark val="out"/>
        <c:minorTickMark val="none"/>
        <c:tickLblPos val="nextTo"/>
        <c:crossAx val="2067215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5" l="0.7" r="0.7" t="0.7874015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4" Type="http://schemas.openxmlformats.org/officeDocument/2006/relationships/image" Target="../media/image1.png"/><Relationship Id="rId5" Type="http://schemas.openxmlformats.org/officeDocument/2006/relationships/image" Target="../media/image2.png"/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22</xdr:col>
      <xdr:colOff>0</xdr:colOff>
      <xdr:row>19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19</xdr:row>
      <xdr:rowOff>0</xdr:rowOff>
    </xdr:from>
    <xdr:to>
      <xdr:col>19</xdr:col>
      <xdr:colOff>381001</xdr:colOff>
      <xdr:row>26</xdr:row>
      <xdr:rowOff>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26</xdr:row>
      <xdr:rowOff>47625</xdr:rowOff>
    </xdr:from>
    <xdr:to>
      <xdr:col>19</xdr:col>
      <xdr:colOff>388938</xdr:colOff>
      <xdr:row>33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8</xdr:row>
      <xdr:rowOff>47625</xdr:rowOff>
    </xdr:from>
    <xdr:to>
      <xdr:col>7</xdr:col>
      <xdr:colOff>1079500</xdr:colOff>
      <xdr:row>15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656166</xdr:colOff>
      <xdr:row>14</xdr:row>
      <xdr:rowOff>190499</xdr:rowOff>
    </xdr:from>
    <xdr:to>
      <xdr:col>10</xdr:col>
      <xdr:colOff>312208</xdr:colOff>
      <xdr:row>33</xdr:row>
      <xdr:rowOff>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1073150</xdr:colOff>
      <xdr:row>8</xdr:row>
      <xdr:rowOff>80792</xdr:rowOff>
    </xdr:from>
    <xdr:to>
      <xdr:col>10</xdr:col>
      <xdr:colOff>260350</xdr:colOff>
      <xdr:row>14</xdr:row>
      <xdr:rowOff>176320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327025</xdr:colOff>
          <xdr:row>19</xdr:row>
          <xdr:rowOff>152400</xdr:rowOff>
        </xdr:from>
        <xdr:to>
          <xdr:col>7</xdr:col>
          <xdr:colOff>1193800</xdr:colOff>
          <xdr:row>20</xdr:row>
          <xdr:rowOff>161925</xdr:rowOff>
        </xdr:to>
        <xdr:pic>
          <xdr:nvPicPr>
            <xdr:cNvPr id="10" name="Grafik 9"/>
            <xdr:cNvPicPr>
              <a:picLocks noChangeAspect="1" noChangeArrowheads="1"/>
              <a:extLst>
                <a:ext uri="{84589F7E-364E-4C9E-8A38-B11213B215E9}">
                  <a14:cameraTool cellRange="$F$38:$H$38" spid="_x0000_s417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663825" y="3619500"/>
              <a:ext cx="4937125" cy="200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708025</xdr:colOff>
          <xdr:row>32</xdr:row>
          <xdr:rowOff>180975</xdr:rowOff>
        </xdr:from>
        <xdr:to>
          <xdr:col>10</xdr:col>
          <xdr:colOff>69850</xdr:colOff>
          <xdr:row>34</xdr:row>
          <xdr:rowOff>0</xdr:rowOff>
        </xdr:to>
        <xdr:pic>
          <xdr:nvPicPr>
            <xdr:cNvPr id="11" name="Grafik 10"/>
            <xdr:cNvPicPr>
              <a:picLocks noChangeAspect="1" noChangeArrowheads="1"/>
              <a:extLst>
                <a:ext uri="{84589F7E-364E-4C9E-8A38-B11213B215E9}">
                  <a14:cameraTool cellRange="$AA$3:$AF$3" spid="_x0000_s417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8829675" y="6124575"/>
              <a:ext cx="1724025" cy="200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TI Reporting">
      <a:dk1>
        <a:sysClr val="windowText" lastClr="000000"/>
      </a:dk1>
      <a:lt1>
        <a:sysClr val="window" lastClr="FFFFFF"/>
      </a:lt1>
      <a:dk2>
        <a:srgbClr val="323F50"/>
      </a:dk2>
      <a:lt2>
        <a:srgbClr val="E7E6E6"/>
      </a:lt2>
      <a:accent1>
        <a:srgbClr val="323F50"/>
      </a:accent1>
      <a:accent2>
        <a:srgbClr val="758BA3"/>
      </a:accent2>
      <a:accent3>
        <a:srgbClr val="507C70"/>
      </a:accent3>
      <a:accent4>
        <a:srgbClr val="B3C371"/>
      </a:accent4>
      <a:accent5>
        <a:srgbClr val="E4AA28"/>
      </a:accent5>
      <a:accent6>
        <a:srgbClr val="B44E38"/>
      </a:accent6>
      <a:hlink>
        <a:srgbClr val="0563C1"/>
      </a:hlink>
      <a:folHlink>
        <a:srgbClr val="954F72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S35"/>
  <sheetViews>
    <sheetView tabSelected="1" zoomScale="120" zoomScaleNormal="120" zoomScalePageLayoutView="120" workbookViewId="0">
      <selection activeCell="C25" sqref="C25"/>
    </sheetView>
  </sheetViews>
  <sheetFormatPr baseColWidth="10" defaultRowHeight="14" x14ac:dyDescent="0"/>
  <cols>
    <col min="1" max="2" width="3.33203125" customWidth="1"/>
    <col min="3" max="12" width="9.83203125" customWidth="1"/>
    <col min="13" max="14" width="9.6640625" customWidth="1"/>
    <col min="15" max="15" width="2.6640625" customWidth="1"/>
    <col min="16" max="16" width="7.83203125" customWidth="1"/>
    <col min="17" max="17" width="2.6640625" customWidth="1"/>
    <col min="18" max="18" width="7.6640625" customWidth="1"/>
    <col min="19" max="19" width="2.6640625" customWidth="1"/>
    <col min="20" max="20" width="7.33203125" customWidth="1"/>
    <col min="21" max="21" width="2.6640625" customWidth="1"/>
    <col min="22" max="22" width="4.6640625" customWidth="1"/>
    <col min="23" max="23" width="2" customWidth="1"/>
    <col min="24" max="24" width="3.33203125" customWidth="1"/>
    <col min="28" max="28" width="20.83203125" customWidth="1"/>
    <col min="30" max="30" width="20.1640625" customWidth="1"/>
  </cols>
  <sheetData>
    <row r="1" spans="1:4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4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42">
      <c r="A3" s="4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9"/>
      <c r="Y3" s="4"/>
      <c r="Z3" s="4"/>
    </row>
    <row r="4" spans="1:42" ht="18">
      <c r="A4" s="4"/>
      <c r="B4" s="4"/>
      <c r="C4" s="66" t="s">
        <v>28</v>
      </c>
      <c r="D4" s="6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42" ht="18">
      <c r="A5" s="4"/>
      <c r="B5" s="4"/>
      <c r="C5" s="66" t="s">
        <v>29</v>
      </c>
      <c r="D5" s="6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42" ht="6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42" ht="6" customHeight="1" thickBot="1">
      <c r="A7" s="4"/>
      <c r="B7" s="4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4"/>
      <c r="X7" s="4"/>
      <c r="Y7" s="4"/>
      <c r="Z7" s="4"/>
    </row>
    <row r="8" spans="1:42" ht="15" customHeight="1" thickTop="1" thickBot="1">
      <c r="A8" s="4"/>
      <c r="B8" s="4"/>
      <c r="C8" s="82" t="s">
        <v>126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76" t="s">
        <v>51</v>
      </c>
      <c r="O8" s="84"/>
      <c r="P8" s="76" t="s">
        <v>39</v>
      </c>
      <c r="Q8" s="83"/>
      <c r="R8" s="76" t="s">
        <v>40</v>
      </c>
      <c r="S8" s="78"/>
      <c r="T8" s="76" t="s">
        <v>41</v>
      </c>
      <c r="U8" s="232"/>
      <c r="V8" s="82"/>
      <c r="W8" s="4"/>
      <c r="X8" s="4"/>
      <c r="Y8" s="4"/>
      <c r="Z8" s="4"/>
    </row>
    <row r="9" spans="1:42" ht="11" customHeight="1" thickTop="1">
      <c r="A9" s="4"/>
      <c r="B9" s="4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79"/>
      <c r="O9" s="79"/>
      <c r="P9" s="79"/>
      <c r="Q9" s="79"/>
      <c r="R9" s="79"/>
      <c r="S9" s="79"/>
      <c r="T9" s="79"/>
      <c r="U9" s="79"/>
      <c r="V9" s="79"/>
      <c r="W9" s="4"/>
      <c r="X9" s="4"/>
      <c r="Y9" s="4"/>
      <c r="Z9" s="4"/>
    </row>
    <row r="10" spans="1:4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D10" t="s">
        <v>25</v>
      </c>
    </row>
    <row r="11" spans="1:4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D11" s="11"/>
      <c r="AE11" s="260" t="s">
        <v>11</v>
      </c>
      <c r="AF11" s="260" t="s">
        <v>12</v>
      </c>
      <c r="AG11" s="260" t="s">
        <v>13</v>
      </c>
      <c r="AH11" s="260" t="s">
        <v>14</v>
      </c>
      <c r="AI11" s="260" t="s">
        <v>15</v>
      </c>
      <c r="AJ11" s="260" t="s">
        <v>16</v>
      </c>
      <c r="AK11" s="260" t="s">
        <v>17</v>
      </c>
      <c r="AL11" s="260" t="s">
        <v>18</v>
      </c>
      <c r="AM11" s="260" t="s">
        <v>19</v>
      </c>
      <c r="AN11" s="260" t="s">
        <v>20</v>
      </c>
      <c r="AO11" s="260" t="s">
        <v>21</v>
      </c>
      <c r="AP11" s="260" t="s">
        <v>10</v>
      </c>
    </row>
    <row r="12" spans="1:4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D12" s="48" t="s">
        <v>26</v>
      </c>
      <c r="AE12" s="261">
        <v>78.453999999999994</v>
      </c>
      <c r="AF12" s="261">
        <v>62.948</v>
      </c>
      <c r="AG12" s="261">
        <v>76.552000000000007</v>
      </c>
      <c r="AH12" s="261">
        <v>55.947000000000003</v>
      </c>
      <c r="AI12" s="261">
        <v>52.09</v>
      </c>
      <c r="AJ12" s="261">
        <v>56.718000000000004</v>
      </c>
      <c r="AK12" s="261">
        <v>98.397999999999996</v>
      </c>
      <c r="AL12" s="261">
        <v>49.326999999999998</v>
      </c>
      <c r="AM12" s="261">
        <v>90.506</v>
      </c>
      <c r="AN12" s="261">
        <v>72</v>
      </c>
      <c r="AO12" s="261">
        <v>70</v>
      </c>
      <c r="AP12" s="261">
        <v>68</v>
      </c>
    </row>
    <row r="13" spans="1:4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D13" s="48" t="s">
        <v>5</v>
      </c>
      <c r="AE13" s="261">
        <v>75.749524300000004</v>
      </c>
      <c r="AF13" s="261">
        <v>67.829919799999999</v>
      </c>
      <c r="AG13" s="261">
        <v>81.031650899999988</v>
      </c>
      <c r="AH13" s="261">
        <v>58.896990500000001</v>
      </c>
      <c r="AI13" s="261">
        <v>55.970835800000003</v>
      </c>
      <c r="AJ13" s="261">
        <v>79.564188200000004</v>
      </c>
      <c r="AK13" s="261">
        <v>88.867459400000001</v>
      </c>
      <c r="AL13" s="261">
        <v>46.991041799999998</v>
      </c>
      <c r="AM13" s="261">
        <v>97.988025699999994</v>
      </c>
      <c r="AN13" s="261">
        <v>64.288574699999998</v>
      </c>
      <c r="AO13" s="261">
        <v>60.722182799999999</v>
      </c>
      <c r="AP13" s="261">
        <v>62.681868000000001</v>
      </c>
    </row>
    <row r="14" spans="1:4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D14" s="48" t="s">
        <v>7</v>
      </c>
      <c r="AE14" s="261">
        <v>72.417000000000002</v>
      </c>
      <c r="AF14" s="261">
        <v>88.781999999999996</v>
      </c>
      <c r="AG14" s="261">
        <v>72.852999999999994</v>
      </c>
      <c r="AH14" s="261">
        <v>70.091999999999999</v>
      </c>
      <c r="AI14" s="261">
        <v>60.722999999999999</v>
      </c>
      <c r="AJ14" s="261">
        <v>60.356999999999999</v>
      </c>
      <c r="AK14" s="261">
        <v>63.045000000000002</v>
      </c>
      <c r="AL14" s="261">
        <v>45.183</v>
      </c>
      <c r="AM14" s="261">
        <v>90.667000000000002</v>
      </c>
      <c r="AN14" s="261">
        <v>68.125</v>
      </c>
      <c r="AO14" s="261">
        <v>67.125</v>
      </c>
      <c r="AP14" s="261">
        <v>57.918999999999997</v>
      </c>
    </row>
    <row r="15" spans="1:4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D15" s="11" t="s">
        <v>43</v>
      </c>
      <c r="AE15" s="86">
        <f>AE12-AE13</f>
        <v>2.704475699999989</v>
      </c>
      <c r="AF15" s="86">
        <f t="shared" ref="AF15:AP15" si="0">AF12-AF13</f>
        <v>-4.8819197999999986</v>
      </c>
      <c r="AG15" s="86">
        <f t="shared" si="0"/>
        <v>-4.4796508999999816</v>
      </c>
      <c r="AH15" s="86">
        <f t="shared" si="0"/>
        <v>-2.9499904999999984</v>
      </c>
      <c r="AI15" s="86">
        <f t="shared" si="0"/>
        <v>-3.8808357999999998</v>
      </c>
      <c r="AJ15" s="86">
        <f t="shared" si="0"/>
        <v>-22.8461882</v>
      </c>
      <c r="AK15" s="86">
        <f t="shared" si="0"/>
        <v>9.5305405999999948</v>
      </c>
      <c r="AL15" s="86">
        <f t="shared" si="0"/>
        <v>2.3359582000000003</v>
      </c>
      <c r="AM15" s="86">
        <f t="shared" si="0"/>
        <v>-7.4820256999999941</v>
      </c>
      <c r="AN15" s="86">
        <f t="shared" si="0"/>
        <v>7.7114253000000019</v>
      </c>
      <c r="AO15" s="86">
        <f t="shared" si="0"/>
        <v>9.2778172000000012</v>
      </c>
      <c r="AP15" s="86">
        <f t="shared" si="0"/>
        <v>5.3181319999999985</v>
      </c>
    </row>
    <row r="16" spans="1:4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D16" s="11" t="s">
        <v>57</v>
      </c>
      <c r="AE16" s="87">
        <f t="shared" ref="AE16:AP16" si="1">(AE12/AE13-1)</f>
        <v>3.5702873714283934E-2</v>
      </c>
      <c r="AF16" s="87">
        <f t="shared" si="1"/>
        <v>-7.1972955509819081E-2</v>
      </c>
      <c r="AG16" s="87">
        <f t="shared" si="1"/>
        <v>-5.5282730269537006E-2</v>
      </c>
      <c r="AH16" s="87">
        <f t="shared" si="1"/>
        <v>-5.008728756692582E-2</v>
      </c>
      <c r="AI16" s="87">
        <f t="shared" si="1"/>
        <v>-6.933674912176313E-2</v>
      </c>
      <c r="AJ16" s="87">
        <f t="shared" si="1"/>
        <v>-0.28714159871237144</v>
      </c>
      <c r="AK16" s="87">
        <f t="shared" si="1"/>
        <v>0.10724443642641135</v>
      </c>
      <c r="AL16" s="87">
        <f t="shared" si="1"/>
        <v>4.971071315980069E-2</v>
      </c>
      <c r="AM16" s="87">
        <f t="shared" si="1"/>
        <v>-7.6356530775576137E-2</v>
      </c>
      <c r="AN16" s="87">
        <f t="shared" si="1"/>
        <v>0.1199501674439829</v>
      </c>
      <c r="AO16" s="87">
        <f t="shared" si="1"/>
        <v>0.15279123332173761</v>
      </c>
      <c r="AP16" s="87">
        <f t="shared" si="1"/>
        <v>8.4843227709805902E-2</v>
      </c>
    </row>
    <row r="17" spans="1:4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D17" s="11" t="s">
        <v>58</v>
      </c>
      <c r="AE17" s="86">
        <f t="shared" ref="AE17:AP17" si="2">AE12-AE14</f>
        <v>6.0369999999999919</v>
      </c>
      <c r="AF17" s="86">
        <f t="shared" si="2"/>
        <v>-25.833999999999996</v>
      </c>
      <c r="AG17" s="86">
        <f t="shared" si="2"/>
        <v>3.6990000000000123</v>
      </c>
      <c r="AH17" s="86">
        <f t="shared" si="2"/>
        <v>-14.144999999999996</v>
      </c>
      <c r="AI17" s="86">
        <f t="shared" si="2"/>
        <v>-8.6329999999999956</v>
      </c>
      <c r="AJ17" s="86">
        <f t="shared" si="2"/>
        <v>-3.6389999999999958</v>
      </c>
      <c r="AK17" s="86">
        <f t="shared" si="2"/>
        <v>35.352999999999994</v>
      </c>
      <c r="AL17" s="86">
        <f t="shared" si="2"/>
        <v>4.1439999999999984</v>
      </c>
      <c r="AM17" s="86">
        <f t="shared" si="2"/>
        <v>-0.16100000000000136</v>
      </c>
      <c r="AN17" s="86">
        <f t="shared" si="2"/>
        <v>3.875</v>
      </c>
      <c r="AO17" s="86">
        <f t="shared" si="2"/>
        <v>2.875</v>
      </c>
      <c r="AP17" s="86">
        <f t="shared" si="2"/>
        <v>10.081000000000003</v>
      </c>
    </row>
    <row r="18" spans="1:4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D18" s="11" t="s">
        <v>59</v>
      </c>
      <c r="AE18" s="87">
        <f t="shared" ref="AE18:AP18" si="3">AE12/AE14-1</f>
        <v>8.3364403385945085E-2</v>
      </c>
      <c r="AF18" s="87">
        <f t="shared" si="3"/>
        <v>-0.29098240634362815</v>
      </c>
      <c r="AG18" s="87">
        <f t="shared" si="3"/>
        <v>5.0773475354481068E-2</v>
      </c>
      <c r="AH18" s="87">
        <f t="shared" si="3"/>
        <v>-0.20180619756890938</v>
      </c>
      <c r="AI18" s="87">
        <f t="shared" si="3"/>
        <v>-0.14217018263261028</v>
      </c>
      <c r="AJ18" s="87">
        <f t="shared" si="3"/>
        <v>-6.0291266961578494E-2</v>
      </c>
      <c r="AK18" s="87">
        <f t="shared" si="3"/>
        <v>0.56075818859544757</v>
      </c>
      <c r="AL18" s="87">
        <f t="shared" si="3"/>
        <v>9.1715910851426274E-2</v>
      </c>
      <c r="AM18" s="87">
        <f t="shared" si="3"/>
        <v>-1.7757287657030885E-3</v>
      </c>
      <c r="AN18" s="87">
        <f t="shared" si="3"/>
        <v>5.6880733944954187E-2</v>
      </c>
      <c r="AO18" s="87">
        <f t="shared" si="3"/>
        <v>4.2830540037243958E-2</v>
      </c>
      <c r="AP18" s="87">
        <f t="shared" si="3"/>
        <v>0.17405341943058406</v>
      </c>
    </row>
    <row r="19" spans="1:45">
      <c r="A19" s="4"/>
      <c r="B19" s="4"/>
      <c r="C19" s="6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4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B20" s="11"/>
      <c r="AC20" s="85" t="str">
        <f>AD14</f>
        <v>LY</v>
      </c>
      <c r="AD20" s="85" t="str">
        <f>AD13</f>
        <v>BUD</v>
      </c>
      <c r="AE20" s="85" t="str">
        <f>AE11</f>
        <v>Feb</v>
      </c>
      <c r="AF20" s="85" t="str">
        <f t="shared" ref="AF20:AP20" si="4">AF11</f>
        <v>Mar</v>
      </c>
      <c r="AG20" s="85" t="str">
        <f t="shared" si="4"/>
        <v>Apr</v>
      </c>
      <c r="AH20" s="85" t="str">
        <f t="shared" si="4"/>
        <v>May</v>
      </c>
      <c r="AI20" s="85" t="str">
        <f t="shared" si="4"/>
        <v>Jun</v>
      </c>
      <c r="AJ20" s="85" t="str">
        <f t="shared" si="4"/>
        <v>Jul</v>
      </c>
      <c r="AK20" s="85" t="str">
        <f t="shared" si="4"/>
        <v>Aug</v>
      </c>
      <c r="AL20" s="85" t="str">
        <f t="shared" si="4"/>
        <v>Sep</v>
      </c>
      <c r="AM20" s="85" t="str">
        <f t="shared" si="4"/>
        <v>Oct</v>
      </c>
      <c r="AN20" s="85" t="str">
        <f t="shared" si="4"/>
        <v>Nov</v>
      </c>
      <c r="AO20" s="85" t="str">
        <f t="shared" si="4"/>
        <v>Dec</v>
      </c>
      <c r="AP20" s="85" t="str">
        <f t="shared" si="4"/>
        <v>Jan</v>
      </c>
      <c r="AQ20" s="85" t="s">
        <v>6</v>
      </c>
      <c r="AR20" s="1"/>
    </row>
    <row r="21" spans="1: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B21" s="11" t="s">
        <v>60</v>
      </c>
      <c r="AC21" s="88">
        <f>SUM(AE24:AP24)</f>
        <v>817.28800000000012</v>
      </c>
      <c r="AD21" s="88">
        <f>SUM(AE23:AP23)</f>
        <v>840.58226190000005</v>
      </c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8">
        <f>SUM(AE22:AP22)</f>
        <v>830.93999999999994</v>
      </c>
    </row>
    <row r="22" spans="1:45">
      <c r="A22" s="4"/>
      <c r="B22" s="4"/>
      <c r="C22" s="69" t="s">
        <v>63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B22" s="11" t="str">
        <f>AD12</f>
        <v>ACT, FC</v>
      </c>
      <c r="AC22" s="11"/>
      <c r="AD22" s="88"/>
      <c r="AE22" s="88">
        <f t="shared" ref="AE22:AP24" si="5">AE12</f>
        <v>78.453999999999994</v>
      </c>
      <c r="AF22" s="88">
        <f t="shared" si="5"/>
        <v>62.948</v>
      </c>
      <c r="AG22" s="88">
        <f t="shared" si="5"/>
        <v>76.552000000000007</v>
      </c>
      <c r="AH22" s="88">
        <f t="shared" si="5"/>
        <v>55.947000000000003</v>
      </c>
      <c r="AI22" s="88">
        <f t="shared" si="5"/>
        <v>52.09</v>
      </c>
      <c r="AJ22" s="88">
        <f t="shared" si="5"/>
        <v>56.718000000000004</v>
      </c>
      <c r="AK22" s="88">
        <f t="shared" si="5"/>
        <v>98.397999999999996</v>
      </c>
      <c r="AL22" s="88">
        <f t="shared" si="5"/>
        <v>49.326999999999998</v>
      </c>
      <c r="AM22" s="88">
        <f t="shared" si="5"/>
        <v>90.506</v>
      </c>
      <c r="AN22" s="88">
        <f t="shared" si="5"/>
        <v>72</v>
      </c>
      <c r="AO22" s="88">
        <f t="shared" si="5"/>
        <v>70</v>
      </c>
      <c r="AP22" s="88">
        <f t="shared" si="5"/>
        <v>68</v>
      </c>
      <c r="AQ22" s="11"/>
      <c r="AR22" s="71"/>
    </row>
    <row r="23" spans="1:45">
      <c r="A23" s="4"/>
      <c r="B23" s="4"/>
      <c r="C23" s="6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B23" s="11" t="str">
        <f>AD13</f>
        <v>BUD</v>
      </c>
      <c r="AC23" s="11"/>
      <c r="AD23" s="88"/>
      <c r="AE23" s="88">
        <f t="shared" si="5"/>
        <v>75.749524300000004</v>
      </c>
      <c r="AF23" s="88">
        <f t="shared" si="5"/>
        <v>67.829919799999999</v>
      </c>
      <c r="AG23" s="88">
        <f t="shared" si="5"/>
        <v>81.031650899999988</v>
      </c>
      <c r="AH23" s="88">
        <f t="shared" si="5"/>
        <v>58.896990500000001</v>
      </c>
      <c r="AI23" s="88">
        <f t="shared" si="5"/>
        <v>55.970835800000003</v>
      </c>
      <c r="AJ23" s="88">
        <f t="shared" si="5"/>
        <v>79.564188200000004</v>
      </c>
      <c r="AK23" s="88">
        <f t="shared" si="5"/>
        <v>88.867459400000001</v>
      </c>
      <c r="AL23" s="88">
        <f t="shared" si="5"/>
        <v>46.991041799999998</v>
      </c>
      <c r="AM23" s="88">
        <f t="shared" si="5"/>
        <v>97.988025699999994</v>
      </c>
      <c r="AN23" s="88">
        <f t="shared" si="5"/>
        <v>64.288574699999998</v>
      </c>
      <c r="AO23" s="88">
        <f t="shared" si="5"/>
        <v>60.722182799999999</v>
      </c>
      <c r="AP23" s="88">
        <f t="shared" si="5"/>
        <v>62.681868000000001</v>
      </c>
      <c r="AQ23" s="88"/>
      <c r="AR23" s="71"/>
      <c r="AS23" s="71"/>
    </row>
    <row r="24" spans="1: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B24" s="11" t="str">
        <f>AD14</f>
        <v>LY</v>
      </c>
      <c r="AC24" s="11"/>
      <c r="AD24" s="88"/>
      <c r="AE24" s="88">
        <f>AE14</f>
        <v>72.417000000000002</v>
      </c>
      <c r="AF24" s="88">
        <f t="shared" si="5"/>
        <v>88.781999999999996</v>
      </c>
      <c r="AG24" s="88">
        <f t="shared" si="5"/>
        <v>72.852999999999994</v>
      </c>
      <c r="AH24" s="88">
        <f t="shared" si="5"/>
        <v>70.091999999999999</v>
      </c>
      <c r="AI24" s="88">
        <f t="shared" si="5"/>
        <v>60.722999999999999</v>
      </c>
      <c r="AJ24" s="88">
        <f t="shared" si="5"/>
        <v>60.356999999999999</v>
      </c>
      <c r="AK24" s="88">
        <f t="shared" si="5"/>
        <v>63.045000000000002</v>
      </c>
      <c r="AL24" s="88">
        <f t="shared" si="5"/>
        <v>45.183</v>
      </c>
      <c r="AM24" s="88">
        <f t="shared" si="5"/>
        <v>90.667000000000002</v>
      </c>
      <c r="AN24" s="88">
        <f t="shared" si="5"/>
        <v>68.125</v>
      </c>
      <c r="AO24" s="88">
        <f t="shared" si="5"/>
        <v>67.125</v>
      </c>
      <c r="AP24" s="88">
        <f t="shared" si="5"/>
        <v>57.918999999999997</v>
      </c>
      <c r="AQ24" s="88"/>
      <c r="AR24" s="71"/>
      <c r="AS24" s="71"/>
    </row>
    <row r="25" spans="1: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B25" s="11" t="s">
        <v>61</v>
      </c>
      <c r="AC25" s="88">
        <f>AQ21-AC21</f>
        <v>13.651999999999816</v>
      </c>
      <c r="AD25" s="88">
        <f>AQ21-AD21</f>
        <v>-9.6422619000001077</v>
      </c>
      <c r="AE25" s="88">
        <f t="shared" ref="AE25:AP25" si="6">AE22-AE23</f>
        <v>2.704475699999989</v>
      </c>
      <c r="AF25" s="88">
        <f t="shared" si="6"/>
        <v>-4.8819197999999986</v>
      </c>
      <c r="AG25" s="88">
        <f t="shared" si="6"/>
        <v>-4.4796508999999816</v>
      </c>
      <c r="AH25" s="88">
        <f t="shared" si="6"/>
        <v>-2.9499904999999984</v>
      </c>
      <c r="AI25" s="88">
        <f t="shared" si="6"/>
        <v>-3.8808357999999998</v>
      </c>
      <c r="AJ25" s="88">
        <f t="shared" si="6"/>
        <v>-22.8461882</v>
      </c>
      <c r="AK25" s="88">
        <f t="shared" si="6"/>
        <v>9.5305405999999948</v>
      </c>
      <c r="AL25" s="88">
        <f t="shared" si="6"/>
        <v>2.3359582000000003</v>
      </c>
      <c r="AM25" s="88">
        <f t="shared" si="6"/>
        <v>-7.4820256999999941</v>
      </c>
      <c r="AN25" s="88">
        <f t="shared" si="6"/>
        <v>7.7114253000000019</v>
      </c>
      <c r="AO25" s="88">
        <f t="shared" si="6"/>
        <v>9.2778172000000012</v>
      </c>
      <c r="AP25" s="88">
        <f t="shared" si="6"/>
        <v>5.3181319999999985</v>
      </c>
      <c r="AQ25" s="88"/>
    </row>
    <row r="26" spans="1: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B26" s="11" t="s">
        <v>62</v>
      </c>
      <c r="AC26" s="90">
        <f>$AQ$21/AC21-1</f>
        <v>1.6704025998179217E-2</v>
      </c>
      <c r="AD26" s="90">
        <f>$AQ$21/AD21-1</f>
        <v>-1.1470931920696703E-2</v>
      </c>
      <c r="AE26" s="90">
        <f t="shared" ref="AE26:AP26" si="7">AE22/AE23-1</f>
        <v>3.5702873714283934E-2</v>
      </c>
      <c r="AF26" s="90">
        <f t="shared" si="7"/>
        <v>-7.1972955509819081E-2</v>
      </c>
      <c r="AG26" s="90">
        <f t="shared" si="7"/>
        <v>-5.5282730269537006E-2</v>
      </c>
      <c r="AH26" s="90">
        <f t="shared" si="7"/>
        <v>-5.008728756692582E-2</v>
      </c>
      <c r="AI26" s="90">
        <f t="shared" si="7"/>
        <v>-6.933674912176313E-2</v>
      </c>
      <c r="AJ26" s="90">
        <f t="shared" si="7"/>
        <v>-0.28714159871237144</v>
      </c>
      <c r="AK26" s="90">
        <f t="shared" si="7"/>
        <v>0.10724443642641135</v>
      </c>
      <c r="AL26" s="90">
        <f t="shared" si="7"/>
        <v>4.971071315980069E-2</v>
      </c>
      <c r="AM26" s="90">
        <f t="shared" si="7"/>
        <v>-7.6356530775576137E-2</v>
      </c>
      <c r="AN26" s="90">
        <f t="shared" si="7"/>
        <v>0.1199501674439829</v>
      </c>
      <c r="AO26" s="90">
        <f t="shared" si="7"/>
        <v>0.15279123332173761</v>
      </c>
      <c r="AP26" s="90">
        <f t="shared" si="7"/>
        <v>8.4843227709805902E-2</v>
      </c>
      <c r="AQ26" s="88"/>
    </row>
    <row r="27" spans="1: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4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45">
      <c r="A30" s="4"/>
      <c r="B30" s="4"/>
      <c r="C30" s="4" t="s">
        <v>64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4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4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0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>
      <c r="A35" s="4"/>
      <c r="B35" s="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9"/>
      <c r="Y35" s="4"/>
      <c r="Z35" s="4"/>
    </row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8"/>
  <sheetViews>
    <sheetView workbookViewId="0">
      <selection activeCell="U13" sqref="U13"/>
    </sheetView>
  </sheetViews>
  <sheetFormatPr baseColWidth="10" defaultRowHeight="14" x14ac:dyDescent="0"/>
  <cols>
    <col min="1" max="2" width="3.33203125" customWidth="1"/>
    <col min="3" max="3" width="9.83203125" customWidth="1"/>
    <col min="4" max="4" width="18.5" customWidth="1"/>
    <col min="5" max="5" width="9.5" customWidth="1"/>
    <col min="6" max="9" width="25.6640625" customWidth="1"/>
    <col min="10" max="10" width="9.6640625" customWidth="1"/>
    <col min="11" max="11" width="4.6640625" customWidth="1"/>
    <col min="12" max="12" width="2" customWidth="1"/>
    <col min="13" max="13" width="3.33203125" customWidth="1"/>
    <col min="17" max="17" width="19.5" customWidth="1"/>
    <col min="18" max="18" width="20.33203125" customWidth="1"/>
    <col min="19" max="23" width="7.6640625" customWidth="1"/>
    <col min="26" max="26" width="17.1640625" customWidth="1"/>
    <col min="27" max="27" width="4.83203125" customWidth="1"/>
    <col min="28" max="28" width="3.6640625" customWidth="1"/>
    <col min="29" max="29" width="5.5" customWidth="1"/>
    <col min="30" max="30" width="3.6640625" customWidth="1"/>
    <col min="31" max="31" width="4.1640625" customWidth="1"/>
    <col min="32" max="32" width="3.6640625" customWidth="1"/>
  </cols>
  <sheetData>
    <row r="1" spans="1:3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3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Z3" s="4" t="s">
        <v>56</v>
      </c>
      <c r="AA3" s="77" t="s">
        <v>4</v>
      </c>
      <c r="AB3" s="78"/>
      <c r="AC3" s="79" t="s">
        <v>40</v>
      </c>
      <c r="AD3" s="80"/>
      <c r="AE3" s="79" t="s">
        <v>51</v>
      </c>
      <c r="AF3" s="81"/>
    </row>
    <row r="4" spans="1:32">
      <c r="A4" s="4"/>
      <c r="B4" s="9"/>
      <c r="C4" s="4"/>
      <c r="D4" s="4"/>
      <c r="E4" s="4"/>
      <c r="F4" s="4"/>
      <c r="G4" s="4"/>
      <c r="H4" s="4"/>
      <c r="I4" s="4"/>
      <c r="J4" s="4"/>
      <c r="K4" s="4"/>
      <c r="L4" s="4"/>
      <c r="M4" s="9"/>
      <c r="N4" s="4"/>
      <c r="O4" s="4"/>
    </row>
    <row r="5" spans="1:32" ht="18">
      <c r="A5" s="4"/>
      <c r="B5" s="4"/>
      <c r="C5" s="66" t="s">
        <v>28</v>
      </c>
      <c r="D5" s="66"/>
      <c r="E5" s="66"/>
      <c r="F5" s="4"/>
      <c r="G5" s="4"/>
      <c r="H5" s="4"/>
      <c r="I5" s="4"/>
      <c r="J5" s="4"/>
      <c r="K5" s="4"/>
      <c r="L5" s="4"/>
      <c r="M5" s="4"/>
      <c r="N5" s="4"/>
      <c r="O5" s="4"/>
    </row>
    <row r="6" spans="1:32" ht="18">
      <c r="A6" s="4"/>
      <c r="B6" s="4"/>
      <c r="C6" s="66" t="s">
        <v>29</v>
      </c>
      <c r="D6" s="66"/>
      <c r="E6" s="6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32" ht="6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32" ht="6" customHeight="1">
      <c r="A8" s="4"/>
      <c r="B8" s="4"/>
      <c r="C8" s="65"/>
      <c r="D8" s="65"/>
      <c r="E8" s="65"/>
      <c r="F8" s="65"/>
      <c r="G8" s="65"/>
      <c r="H8" s="65"/>
      <c r="I8" s="65"/>
      <c r="J8" s="65"/>
      <c r="K8" s="65"/>
      <c r="L8" s="4"/>
      <c r="M8" s="4"/>
      <c r="N8" s="4"/>
      <c r="O8" s="4"/>
    </row>
    <row r="9" spans="1:3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R9" t="s">
        <v>25</v>
      </c>
    </row>
    <row r="10" spans="1:32" ht="12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R10" s="11"/>
      <c r="S10" s="260" t="s">
        <v>53</v>
      </c>
      <c r="T10" s="260" t="s">
        <v>54</v>
      </c>
      <c r="U10" s="260" t="s">
        <v>55</v>
      </c>
      <c r="V10" s="1"/>
      <c r="W10" s="1"/>
      <c r="X10" s="1" t="s">
        <v>42</v>
      </c>
    </row>
    <row r="11" spans="1:3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R11" s="11" t="s">
        <v>26</v>
      </c>
      <c r="S11" s="261">
        <v>78.453999999999994</v>
      </c>
      <c r="T11" s="261">
        <v>70</v>
      </c>
      <c r="U11" s="261">
        <v>68</v>
      </c>
      <c r="X11" s="71">
        <f>SUM(S11:U11)</f>
        <v>216.45400000000001</v>
      </c>
    </row>
    <row r="12" spans="1:32">
      <c r="A12" s="4"/>
      <c r="B12" s="4"/>
      <c r="C12" s="4" t="s">
        <v>36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R12" s="11" t="s">
        <v>5</v>
      </c>
      <c r="S12" s="261">
        <v>75.749524300000004</v>
      </c>
      <c r="T12" s="261">
        <v>60.722182799999999</v>
      </c>
      <c r="U12" s="261">
        <v>62.681868000000001</v>
      </c>
      <c r="X12" s="71">
        <f>SUM(S12:U12)</f>
        <v>199.15357510000001</v>
      </c>
    </row>
    <row r="13" spans="1:3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R13" s="11" t="s">
        <v>7</v>
      </c>
      <c r="S13" s="261">
        <v>72.417000000000002</v>
      </c>
      <c r="T13" s="261">
        <v>67.125</v>
      </c>
      <c r="U13" s="261">
        <v>57.918999999999997</v>
      </c>
      <c r="X13" s="71">
        <f>SUM(S13:U13)</f>
        <v>197.46100000000001</v>
      </c>
    </row>
    <row r="14" spans="1:3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R14" s="11" t="s">
        <v>27</v>
      </c>
      <c r="S14" s="63" t="s">
        <v>4</v>
      </c>
      <c r="T14" s="63" t="s">
        <v>6</v>
      </c>
      <c r="U14" s="63" t="s">
        <v>6</v>
      </c>
      <c r="X14" s="71"/>
    </row>
    <row r="15" spans="1:3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R15" s="11" t="s">
        <v>43</v>
      </c>
      <c r="S15" s="70">
        <f t="shared" ref="S15:U15" si="0">S11-S12</f>
        <v>2.704475699999989</v>
      </c>
      <c r="T15" s="70">
        <f t="shared" si="0"/>
        <v>9.2778172000000012</v>
      </c>
      <c r="U15" s="70">
        <f t="shared" si="0"/>
        <v>5.3181319999999985</v>
      </c>
      <c r="X15" s="70">
        <f>X11-X12</f>
        <v>17.300424899999996</v>
      </c>
    </row>
    <row r="16" spans="1:3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R16" s="11" t="s">
        <v>44</v>
      </c>
      <c r="S16" s="64">
        <f t="shared" ref="S16:U16" si="1">(S11/S12-1)</f>
        <v>3.5702873714283934E-2</v>
      </c>
      <c r="T16" s="64">
        <f t="shared" si="1"/>
        <v>0.15279123332173761</v>
      </c>
      <c r="U16" s="64">
        <f t="shared" si="1"/>
        <v>8.4843227709805902E-2</v>
      </c>
      <c r="X16" s="64">
        <f>(X11/X12-1)</f>
        <v>8.6869768174199224E-2</v>
      </c>
      <c r="Y16" s="72">
        <f>X18</f>
        <v>9.6186082314988708E-2</v>
      </c>
    </row>
    <row r="17" spans="1:2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R17" s="11" t="s">
        <v>46</v>
      </c>
      <c r="S17" s="70">
        <f>S11-S13</f>
        <v>6.0369999999999919</v>
      </c>
      <c r="T17" s="70">
        <f t="shared" ref="T17:U17" si="2">T11-T13</f>
        <v>2.875</v>
      </c>
      <c r="U17" s="70">
        <f t="shared" si="2"/>
        <v>10.081000000000003</v>
      </c>
      <c r="X17" s="70">
        <f>X11-X13</f>
        <v>18.992999999999995</v>
      </c>
    </row>
    <row r="18" spans="1:2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R18" s="11" t="s">
        <v>45</v>
      </c>
      <c r="S18" s="64">
        <f>S11/S13-1</f>
        <v>8.3364403385945085E-2</v>
      </c>
      <c r="T18" s="64">
        <f t="shared" ref="T18:U18" si="3">T11/T13-1</f>
        <v>4.2830540037243958E-2</v>
      </c>
      <c r="U18" s="64">
        <f t="shared" si="3"/>
        <v>0.17405341943058406</v>
      </c>
      <c r="X18" s="64">
        <f>X11/X13-1</f>
        <v>9.6186082314988708E-2</v>
      </c>
    </row>
    <row r="19" spans="1:2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2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24">
      <c r="A21" s="4"/>
      <c r="B21" s="4"/>
      <c r="C21" s="6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R21" s="1" t="s">
        <v>7</v>
      </c>
      <c r="S21" s="1" t="s">
        <v>5</v>
      </c>
      <c r="T21" s="1" t="str">
        <f>S10</f>
        <v>M1</v>
      </c>
      <c r="U21" s="1" t="str">
        <f>T10</f>
        <v>M2</v>
      </c>
      <c r="V21" s="1" t="str">
        <f>U10</f>
        <v>M3</v>
      </c>
      <c r="W21" s="1" t="s">
        <v>4</v>
      </c>
      <c r="X21" s="1" t="s">
        <v>7</v>
      </c>
    </row>
    <row r="22" spans="1:2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Q22" t="s">
        <v>47</v>
      </c>
      <c r="S22" s="71">
        <f>X12</f>
        <v>199.15357510000001</v>
      </c>
      <c r="T22" s="75">
        <f>S15</f>
        <v>2.704475699999989</v>
      </c>
      <c r="U22" s="75">
        <f>T15</f>
        <v>9.2778172000000012</v>
      </c>
      <c r="V22" s="75">
        <f>U15</f>
        <v>5.3181319999999985</v>
      </c>
      <c r="W22" s="71"/>
    </row>
    <row r="23" spans="1:2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Q23" t="s">
        <v>48</v>
      </c>
      <c r="R23" s="71" t="str">
        <f>R13</f>
        <v>LY</v>
      </c>
      <c r="S23" s="71">
        <f>S22</f>
        <v>199.15357510000001</v>
      </c>
      <c r="T23" s="71"/>
      <c r="U23" s="71"/>
      <c r="V23" s="71"/>
      <c r="W23" s="71">
        <f>SUM(S22:V22)</f>
        <v>216.45400000000001</v>
      </c>
      <c r="X23" s="71">
        <f>X13</f>
        <v>197.46100000000001</v>
      </c>
    </row>
    <row r="24" spans="1: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Q24" t="s">
        <v>49</v>
      </c>
      <c r="S24" s="71"/>
      <c r="T24" s="71">
        <f>SUM($S22:S22)</f>
        <v>199.15357510000001</v>
      </c>
      <c r="U24" s="71">
        <f>SUM($S22:T22)</f>
        <v>201.8580508</v>
      </c>
      <c r="V24" s="71">
        <f>SUM($S22:U22)</f>
        <v>211.13586800000002</v>
      </c>
      <c r="W24" s="71"/>
    </row>
    <row r="25" spans="1:2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Q25" t="s">
        <v>50</v>
      </c>
      <c r="S25" s="71"/>
      <c r="T25" s="71">
        <f>SUM($S22:T22)</f>
        <v>201.8580508</v>
      </c>
      <c r="U25" s="71">
        <f>SUM($S22:U22)</f>
        <v>211.13586800000002</v>
      </c>
      <c r="V25" s="71">
        <f>SUM($S22:V22)</f>
        <v>216.45400000000001</v>
      </c>
      <c r="W25" s="71"/>
    </row>
    <row r="26" spans="1:2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Q26" t="str">
        <f>R11</f>
        <v>ACT, FC</v>
      </c>
      <c r="S26" s="71"/>
      <c r="T26" s="71">
        <f t="shared" ref="T26:V27" si="4">S11</f>
        <v>78.453999999999994</v>
      </c>
      <c r="U26" s="71">
        <f t="shared" si="4"/>
        <v>70</v>
      </c>
      <c r="V26" s="71">
        <f t="shared" si="4"/>
        <v>68</v>
      </c>
      <c r="W26" s="71"/>
    </row>
    <row r="27" spans="1:2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Q27" t="str">
        <f>R12</f>
        <v>BUD</v>
      </c>
      <c r="S27" s="71"/>
      <c r="T27" s="71">
        <f t="shared" si="4"/>
        <v>75.749524300000004</v>
      </c>
      <c r="U27" s="71">
        <f t="shared" si="4"/>
        <v>60.722182799999999</v>
      </c>
      <c r="V27" s="71">
        <f t="shared" si="4"/>
        <v>62.681868000000001</v>
      </c>
      <c r="W27" s="71"/>
    </row>
    <row r="28" spans="1:2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2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2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4">
      <c r="A31" s="4"/>
      <c r="B31" s="4"/>
      <c r="C31" s="4" t="s">
        <v>38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24">
      <c r="A32" s="4"/>
      <c r="B32" s="4"/>
      <c r="C32" s="4" t="s">
        <v>37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s="68" customFormat="1" ht="10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1:15">
      <c r="A36" s="4"/>
      <c r="B36" s="9"/>
      <c r="C36" s="4"/>
      <c r="D36" s="4"/>
      <c r="E36" s="4"/>
      <c r="F36" s="4"/>
      <c r="G36" s="4"/>
      <c r="H36" s="4"/>
      <c r="I36" s="4"/>
      <c r="J36" s="4"/>
      <c r="K36" s="4"/>
      <c r="L36" s="4"/>
      <c r="M36" s="9"/>
      <c r="N36" s="4"/>
      <c r="O36" s="4"/>
    </row>
    <row r="38" spans="1:15">
      <c r="C38" s="73" t="s">
        <v>52</v>
      </c>
      <c r="F38" s="74">
        <f>T22</f>
        <v>2.704475699999989</v>
      </c>
      <c r="G38" s="74">
        <f>U22</f>
        <v>9.2778172000000012</v>
      </c>
      <c r="H38" s="74">
        <f>U15</f>
        <v>5.3181319999999985</v>
      </c>
      <c r="J38" s="1"/>
    </row>
  </sheetData>
  <pageMargins left="0.7" right="0.7" top="0.78740157499999996" bottom="0.78740157499999996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46"/>
  <sheetViews>
    <sheetView workbookViewId="0">
      <selection activeCell="AO13" sqref="AO13"/>
    </sheetView>
  </sheetViews>
  <sheetFormatPr baseColWidth="10" defaultRowHeight="14" outlineLevelCol="1" x14ac:dyDescent="0"/>
  <cols>
    <col min="1" max="1" width="19.83203125" style="98" customWidth="1"/>
    <col min="2" max="3" width="0.83203125" style="98" customWidth="1"/>
    <col min="4" max="4" width="7.6640625" style="98" customWidth="1"/>
    <col min="5" max="5" width="0.83203125" style="92" customWidth="1"/>
    <col min="6" max="6" width="7.6640625" style="98" customWidth="1"/>
    <col min="7" max="7" width="0.83203125" style="92" customWidth="1"/>
    <col min="8" max="9" width="11.6640625" style="98" hidden="1" customWidth="1" outlineLevel="1"/>
    <col min="10" max="11" width="11.5" style="98" hidden="1" customWidth="1" outlineLevel="1"/>
    <col min="12" max="12" width="7" style="98" customWidth="1" collapsed="1"/>
    <col min="13" max="13" width="12.5" style="98" customWidth="1"/>
    <col min="14" max="14" width="14.33203125" style="98" hidden="1" customWidth="1"/>
    <col min="15" max="15" width="8.33203125" style="98" hidden="1" customWidth="1"/>
    <col min="16" max="16" width="7.5" style="98" hidden="1" customWidth="1"/>
    <col min="17" max="17" width="0.83203125" style="93" customWidth="1"/>
    <col min="18" max="18" width="9.83203125" style="98" customWidth="1"/>
    <col min="19" max="19" width="9.5" style="98" customWidth="1"/>
    <col min="20" max="21" width="0.83203125" style="98" customWidth="1"/>
    <col min="22" max="22" width="7.6640625" style="98" customWidth="1"/>
    <col min="23" max="23" width="0.83203125" style="92" customWidth="1"/>
    <col min="24" max="24" width="7.6640625" style="98" customWidth="1"/>
    <col min="25" max="25" width="0.83203125" style="98" customWidth="1"/>
    <col min="26" max="26" width="11.5" style="98" hidden="1" customWidth="1" outlineLevel="1"/>
    <col min="27" max="27" width="8.6640625" style="98" hidden="1" customWidth="1" outlineLevel="1"/>
    <col min="28" max="28" width="11.5" style="98" hidden="1" customWidth="1" outlineLevel="1"/>
    <col min="29" max="29" width="13" style="98" customWidth="1" collapsed="1"/>
    <col min="30" max="30" width="11.5" style="98" customWidth="1"/>
    <col min="31" max="31" width="0.83203125" style="92" customWidth="1"/>
    <col min="32" max="33" width="10.33203125" style="98" hidden="1" customWidth="1"/>
    <col min="34" max="34" width="11.5" style="98" hidden="1" customWidth="1"/>
    <col min="35" max="35" width="8.6640625" style="98" customWidth="1"/>
    <col min="36" max="36" width="10.5" style="98" customWidth="1"/>
    <col min="37" max="37" width="0.83203125" style="98" customWidth="1"/>
    <col min="38" max="38" width="5.1640625" style="98" customWidth="1" outlineLevel="1"/>
    <col min="39" max="39" width="4.1640625" style="98" customWidth="1"/>
    <col min="40" max="16384" width="10.83203125" style="98"/>
  </cols>
  <sheetData>
    <row r="1" spans="1:48">
      <c r="A1" s="230" t="s">
        <v>68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2"/>
      <c r="R1" s="92"/>
      <c r="S1" s="92"/>
      <c r="T1" s="92"/>
      <c r="U1" s="92"/>
      <c r="V1" s="92"/>
      <c r="X1" s="92"/>
      <c r="Y1" s="92"/>
      <c r="Z1" s="92"/>
      <c r="AA1" s="92"/>
      <c r="AB1" s="92"/>
      <c r="AC1" s="92"/>
      <c r="AD1" s="92"/>
      <c r="AF1" s="92"/>
      <c r="AG1" s="92"/>
      <c r="AH1" s="92"/>
      <c r="AI1" s="92"/>
      <c r="AJ1" s="92"/>
      <c r="AK1" s="92"/>
      <c r="AL1" s="92"/>
      <c r="AM1" s="92"/>
      <c r="AN1" s="92"/>
      <c r="AO1" s="94" t="s">
        <v>65</v>
      </c>
      <c r="AP1" s="95" t="s">
        <v>66</v>
      </c>
      <c r="AQ1" s="96" t="s">
        <v>67</v>
      </c>
      <c r="AR1" s="97" t="s">
        <v>67</v>
      </c>
      <c r="AS1" s="96" t="s">
        <v>65</v>
      </c>
    </row>
    <row r="2" spans="1:48">
      <c r="A2" s="231" t="s">
        <v>118</v>
      </c>
      <c r="B2" s="99"/>
      <c r="C2" s="99"/>
      <c r="D2" s="100"/>
      <c r="E2" s="100"/>
      <c r="F2" s="100"/>
      <c r="G2" s="100"/>
      <c r="H2" s="92"/>
      <c r="I2" s="92"/>
      <c r="J2" s="92"/>
      <c r="K2" s="92"/>
      <c r="L2" s="92"/>
      <c r="M2" s="92"/>
      <c r="N2" s="92"/>
      <c r="O2" s="92"/>
      <c r="P2" s="92"/>
      <c r="R2" s="92"/>
      <c r="S2" s="92"/>
      <c r="T2" s="92"/>
      <c r="U2" s="92"/>
      <c r="V2" s="92"/>
      <c r="X2" s="92"/>
      <c r="Y2" s="92"/>
      <c r="Z2" s="92"/>
      <c r="AA2" s="92"/>
      <c r="AB2" s="92"/>
      <c r="AC2" s="92"/>
      <c r="AD2" s="92"/>
      <c r="AF2" s="92"/>
      <c r="AG2" s="92"/>
      <c r="AH2" s="92"/>
      <c r="AI2" s="92"/>
      <c r="AJ2" s="92"/>
      <c r="AK2" s="92"/>
      <c r="AL2" s="92"/>
      <c r="AM2" s="92"/>
      <c r="AN2" s="92"/>
    </row>
    <row r="3" spans="1:48">
      <c r="A3" s="101"/>
      <c r="B3" s="102"/>
      <c r="C3" s="102"/>
      <c r="D3" s="103"/>
      <c r="E3" s="103"/>
      <c r="F3" s="103"/>
      <c r="G3" s="103"/>
      <c r="H3" s="92"/>
      <c r="I3" s="92"/>
      <c r="J3" s="92"/>
      <c r="K3" s="92"/>
      <c r="L3" s="92"/>
      <c r="M3" s="92"/>
      <c r="N3" s="92"/>
      <c r="O3" s="92"/>
      <c r="P3" s="92"/>
      <c r="R3" s="92"/>
      <c r="S3" s="92"/>
      <c r="T3" s="92"/>
      <c r="U3" s="92"/>
      <c r="V3" s="92"/>
      <c r="X3" s="92"/>
      <c r="Y3" s="92"/>
      <c r="Z3" s="92"/>
      <c r="AA3" s="92"/>
      <c r="AB3" s="92"/>
      <c r="AC3" s="92"/>
      <c r="AD3" s="92"/>
      <c r="AF3" s="92"/>
      <c r="AG3" s="92"/>
      <c r="AH3" s="92"/>
      <c r="AI3" s="92"/>
      <c r="AJ3" s="92"/>
      <c r="AK3" s="92"/>
      <c r="AL3" s="92"/>
      <c r="AM3" s="92"/>
      <c r="AN3" s="92"/>
      <c r="AO3" s="263" t="s">
        <v>69</v>
      </c>
      <c r="AP3" s="263"/>
      <c r="AQ3" s="263"/>
      <c r="AR3" s="263"/>
      <c r="AS3" s="264" t="s">
        <v>70</v>
      </c>
      <c r="AT3" s="264"/>
      <c r="AU3" s="264"/>
      <c r="AV3" s="264"/>
    </row>
    <row r="4" spans="1:48">
      <c r="A4" s="104"/>
      <c r="B4" s="105"/>
      <c r="C4" s="106"/>
      <c r="D4" s="265" t="s">
        <v>20</v>
      </c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107"/>
      <c r="U4" s="106"/>
      <c r="V4" s="266" t="s">
        <v>71</v>
      </c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92"/>
      <c r="AL4" s="92"/>
      <c r="AM4" s="92"/>
      <c r="AN4" s="92"/>
      <c r="AO4" s="262">
        <v>8.0000000000000002E-3</v>
      </c>
      <c r="AP4" s="95" t="s">
        <v>72</v>
      </c>
      <c r="AQ4" s="262">
        <v>0.06</v>
      </c>
      <c r="AR4" s="98" t="s">
        <v>73</v>
      </c>
      <c r="AS4" s="262">
        <v>2E-3</v>
      </c>
      <c r="AT4" s="98" t="s">
        <v>72</v>
      </c>
      <c r="AU4" s="262">
        <v>0.08</v>
      </c>
      <c r="AV4" s="98" t="s">
        <v>73</v>
      </c>
    </row>
    <row r="5" spans="1:48" ht="15" thickBot="1">
      <c r="A5" s="108" t="s">
        <v>74</v>
      </c>
      <c r="B5" s="109"/>
      <c r="C5" s="106"/>
      <c r="D5" s="228" t="s">
        <v>4</v>
      </c>
      <c r="E5" s="110"/>
      <c r="F5" s="229" t="s">
        <v>5</v>
      </c>
      <c r="G5" s="111"/>
      <c r="H5" s="227" t="s">
        <v>114</v>
      </c>
      <c r="I5" s="227" t="s">
        <v>115</v>
      </c>
      <c r="J5" s="227" t="s">
        <v>116</v>
      </c>
      <c r="K5" s="227" t="s">
        <v>117</v>
      </c>
      <c r="L5" s="267" t="s">
        <v>75</v>
      </c>
      <c r="M5" s="267"/>
      <c r="N5" s="112"/>
      <c r="O5" s="112"/>
      <c r="P5" s="112"/>
      <c r="Q5" s="113"/>
      <c r="R5" s="268" t="s">
        <v>36</v>
      </c>
      <c r="S5" s="268"/>
      <c r="T5" s="114"/>
      <c r="U5" s="106"/>
      <c r="V5" s="228" t="s">
        <v>4</v>
      </c>
      <c r="W5" s="111"/>
      <c r="X5" s="229" t="s">
        <v>5</v>
      </c>
      <c r="Y5" s="111"/>
      <c r="Z5" s="227" t="s">
        <v>114</v>
      </c>
      <c r="AA5" s="227" t="s">
        <v>116</v>
      </c>
      <c r="AB5" s="227" t="s">
        <v>117</v>
      </c>
      <c r="AC5" s="267" t="s">
        <v>75</v>
      </c>
      <c r="AD5" s="267"/>
      <c r="AE5" s="112"/>
      <c r="AF5" s="112"/>
      <c r="AG5" s="112"/>
      <c r="AH5" s="112"/>
      <c r="AI5" s="268" t="s">
        <v>36</v>
      </c>
      <c r="AJ5" s="268"/>
      <c r="AK5" s="92"/>
      <c r="AL5" s="92"/>
      <c r="AM5" s="92"/>
      <c r="AN5" s="92"/>
    </row>
    <row r="6" spans="1:48" ht="15" thickTop="1">
      <c r="A6" s="115"/>
      <c r="B6" s="116"/>
      <c r="C6" s="117"/>
      <c r="D6" s="116"/>
      <c r="E6" s="116"/>
      <c r="F6" s="116"/>
      <c r="G6" s="116"/>
      <c r="H6" s="112"/>
      <c r="I6" s="118">
        <f>MAX(I7:I45)+5</f>
        <v>676.0528700999995</v>
      </c>
      <c r="J6" s="111"/>
      <c r="K6" s="111"/>
      <c r="L6" s="112"/>
      <c r="M6" s="112"/>
      <c r="N6" s="112"/>
      <c r="O6" s="112"/>
      <c r="P6" s="112"/>
      <c r="Q6" s="113"/>
      <c r="R6" s="112"/>
      <c r="S6" s="112"/>
      <c r="T6" s="119"/>
      <c r="U6" s="117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92"/>
      <c r="AL6" s="92"/>
      <c r="AM6" s="92"/>
      <c r="AN6" s="92"/>
    </row>
    <row r="7" spans="1:48" ht="15.75" customHeight="1">
      <c r="A7" s="120" t="s">
        <v>76</v>
      </c>
      <c r="B7" s="121"/>
      <c r="C7" s="117"/>
      <c r="D7" s="122">
        <v>1161.0298500000001</v>
      </c>
      <c r="E7" s="123"/>
      <c r="F7" s="122">
        <v>1314.3389232999998</v>
      </c>
      <c r="G7" s="124"/>
      <c r="H7" s="125">
        <f t="shared" ref="H7:H45" si="0">D7-F7</f>
        <v>-153.30907329999968</v>
      </c>
      <c r="I7" s="125">
        <f t="shared" ref="I7:I45" si="1">ABS(H7)</f>
        <v>153.30907329999968</v>
      </c>
      <c r="J7" s="126">
        <f t="shared" ref="J7:J45" si="2">IF(H7&lt;0,ROUND(H7,0),"")</f>
        <v>-153</v>
      </c>
      <c r="K7" s="126" t="str">
        <f t="shared" ref="K7:K45" si="3">IF(H7&gt;0,ROUND(H7,0),"")</f>
        <v/>
      </c>
      <c r="L7" s="127" t="str">
        <f t="shared" ref="L7:L45" si="4">IF(J7&lt;&gt;"",J7&amp;" "&amp;REPT($AO$1,ABS(J7)*$AO$4),"")</f>
        <v>-153 █</v>
      </c>
      <c r="M7" s="128" t="str">
        <f t="shared" ref="M7:M45" si="5">IF(K7&lt;&gt;"",REPT($AO$1,ABS(K7)*$AO$4)&amp;" "&amp;K7,"")</f>
        <v/>
      </c>
      <c r="N7" s="129">
        <f>IF(F7=0,"",(D7/F7-1)*100)</f>
        <v>-11.664348562019011</v>
      </c>
      <c r="O7" s="129">
        <f t="shared" ref="O7:O10" si="6">IF(N7&lt;-100,100,IF(N7&lt;0,ROUND(N7,0),""))</f>
        <v>-12</v>
      </c>
      <c r="P7" s="130" t="str">
        <f t="shared" ref="P7:P42" si="7">IF(N7="","",IF(N7&gt;100,100,IF(N7&gt;1,ROUND(N7,0),"")))</f>
        <v/>
      </c>
      <c r="Q7" s="130"/>
      <c r="R7" s="127" t="str">
        <f t="shared" ref="R7:R45" si="8">IF(O7&lt;&gt;"",O7&amp;"% "&amp;REPT($AQ$1,ABS(O7)*$AQ$4),"")</f>
        <v xml:space="preserve">-12% </v>
      </c>
      <c r="S7" s="128" t="str">
        <f t="shared" ref="S7:S45" si="9">IF(P7&lt;&gt;"",REPT($AQ$1,ABS(P7)*$AQ$4) &amp; " " &amp; P7 &amp; "%","")</f>
        <v/>
      </c>
      <c r="T7" s="119"/>
      <c r="U7" s="117"/>
      <c r="V7" s="122">
        <v>12904.52902</v>
      </c>
      <c r="W7" s="131"/>
      <c r="X7" s="122">
        <v>15549.1694212</v>
      </c>
      <c r="Y7" s="132"/>
      <c r="Z7" s="125">
        <f t="shared" ref="Z7:Z45" si="10">V7-X7</f>
        <v>-2644.6404012000003</v>
      </c>
      <c r="AA7" s="133">
        <f>IF(Z7&lt;0,ROUND(Z7,0),"")</f>
        <v>-2645</v>
      </c>
      <c r="AB7" s="134" t="str">
        <f>IF(Z7&gt;0,ROUND(Z7,0),"")</f>
        <v/>
      </c>
      <c r="AC7" s="127" t="str">
        <f t="shared" ref="AC7:AC45" si="11">IF(AA7&lt;&gt;"",AA7&amp;" "&amp;REPT($AO$1,ABS(AA7)*$AS$4),"")</f>
        <v>-2645 █████</v>
      </c>
      <c r="AD7" s="128" t="str">
        <f t="shared" ref="AD7:AD45" si="12">IF(AB7&lt;&gt;"",REPT($AO$1,ABS(AB7)*$AS$4)&amp;" "&amp;AB7,"")</f>
        <v/>
      </c>
      <c r="AE7" s="132"/>
      <c r="AF7" s="129">
        <f>IF(X7=0,"",(V7/X7-1)*100)</f>
        <v>-17.008242238291217</v>
      </c>
      <c r="AG7" s="129">
        <f t="shared" ref="AG7:AG10" si="13">IF(AF7&lt;-100,100,IF(AF7&lt;0,ROUND(AF7,0),""))</f>
        <v>-17</v>
      </c>
      <c r="AH7" s="130" t="str">
        <f>IF(AF7="","",IF(AF7&gt;100,100,IF(AF7&gt;1,ROUND(AF7,0),"")))</f>
        <v/>
      </c>
      <c r="AI7" s="127" t="str">
        <f t="shared" ref="AI7:AI45" si="14">IF(AG7&lt;&gt;"",AG7&amp;"% "&amp;REPT($AQ$1,ABS(AG7)*$AQ$4),"")</f>
        <v>-17% -</v>
      </c>
      <c r="AJ7" s="128" t="str">
        <f t="shared" ref="AJ7:AJ45" si="15">IF(AH7&lt;&gt;"",REPT($AQ$1,ABS(AH7)*$AQ$4) &amp; " " &amp; AH7 &amp; "%","")</f>
        <v/>
      </c>
      <c r="AK7" s="92"/>
      <c r="AL7" s="92"/>
      <c r="AM7" s="92"/>
      <c r="AN7" s="92"/>
    </row>
    <row r="8" spans="1:48" ht="15.75" customHeight="1">
      <c r="A8" s="137" t="s">
        <v>77</v>
      </c>
      <c r="B8" s="121"/>
      <c r="C8" s="138"/>
      <c r="D8" s="139">
        <v>1143.6878999999999</v>
      </c>
      <c r="E8" s="123"/>
      <c r="F8" s="139">
        <v>936.49269619999995</v>
      </c>
      <c r="G8" s="124"/>
      <c r="H8" s="125">
        <f t="shared" si="0"/>
        <v>207.19520379999994</v>
      </c>
      <c r="I8" s="125">
        <f t="shared" si="1"/>
        <v>207.19520379999994</v>
      </c>
      <c r="J8" s="126" t="str">
        <f t="shared" si="2"/>
        <v/>
      </c>
      <c r="K8" s="126">
        <f t="shared" si="3"/>
        <v>207</v>
      </c>
      <c r="L8" s="140" t="str">
        <f t="shared" si="4"/>
        <v/>
      </c>
      <c r="M8" s="141" t="str">
        <f t="shared" si="5"/>
        <v>█ 207</v>
      </c>
      <c r="N8" s="129">
        <f>IF(F8=0,"",(D8/F8-1)*100)</f>
        <v>22.124593671764291</v>
      </c>
      <c r="O8" s="129" t="str">
        <f t="shared" si="6"/>
        <v/>
      </c>
      <c r="P8" s="130">
        <f t="shared" si="7"/>
        <v>22</v>
      </c>
      <c r="Q8" s="130"/>
      <c r="R8" s="140" t="str">
        <f t="shared" si="8"/>
        <v/>
      </c>
      <c r="S8" s="141" t="str">
        <f t="shared" si="9"/>
        <v>- 22%</v>
      </c>
      <c r="T8" s="142"/>
      <c r="U8" s="138"/>
      <c r="V8" s="139">
        <v>11435.155270000001</v>
      </c>
      <c r="W8" s="131"/>
      <c r="X8" s="139">
        <v>11411.128883199999</v>
      </c>
      <c r="Y8" s="132"/>
      <c r="Z8" s="125">
        <f t="shared" si="10"/>
        <v>24.026386800002001</v>
      </c>
      <c r="AA8" s="133" t="str">
        <f t="shared" ref="AA8:AA45" si="16">IF(Z8&lt;0,ROUND(Z8,0),"")</f>
        <v/>
      </c>
      <c r="AB8" s="134">
        <f t="shared" ref="AB8:AB46" si="17">IF(Z8&gt;0,ROUND(Z8,0),"")</f>
        <v>24</v>
      </c>
      <c r="AC8" s="127" t="str">
        <f t="shared" si="11"/>
        <v/>
      </c>
      <c r="AD8" s="128" t="str">
        <f t="shared" si="12"/>
        <v xml:space="preserve"> 24</v>
      </c>
      <c r="AE8" s="132"/>
      <c r="AF8" s="129">
        <f>IF(X8=0,"",(V8/X8-1)*100)</f>
        <v>0.21055223410344492</v>
      </c>
      <c r="AG8" s="129" t="str">
        <f t="shared" si="13"/>
        <v/>
      </c>
      <c r="AH8" s="130" t="str">
        <f>IF(AF8="","",IF(AF8&gt;100,100,IF(AF8&gt;1,ROUND(AF8,0),"")))</f>
        <v/>
      </c>
      <c r="AI8" s="127" t="str">
        <f t="shared" si="14"/>
        <v/>
      </c>
      <c r="AJ8" s="141" t="str">
        <f t="shared" si="15"/>
        <v/>
      </c>
      <c r="AK8" s="92"/>
      <c r="AL8" s="92"/>
      <c r="AM8" s="92"/>
      <c r="AN8" s="92"/>
    </row>
    <row r="9" spans="1:48" ht="15.75" customHeight="1">
      <c r="A9" s="137" t="s">
        <v>78</v>
      </c>
      <c r="B9" s="121"/>
      <c r="C9" s="117"/>
      <c r="D9" s="139">
        <v>167.15557000000001</v>
      </c>
      <c r="E9" s="123"/>
      <c r="F9" s="139">
        <v>147.3413678</v>
      </c>
      <c r="G9" s="124"/>
      <c r="H9" s="125">
        <f t="shared" si="0"/>
        <v>19.814202200000011</v>
      </c>
      <c r="I9" s="125">
        <f t="shared" si="1"/>
        <v>19.814202200000011</v>
      </c>
      <c r="J9" s="126" t="str">
        <f t="shared" si="2"/>
        <v/>
      </c>
      <c r="K9" s="126">
        <f t="shared" si="3"/>
        <v>20</v>
      </c>
      <c r="L9" s="140" t="str">
        <f t="shared" si="4"/>
        <v/>
      </c>
      <c r="M9" s="141" t="str">
        <f t="shared" si="5"/>
        <v xml:space="preserve"> 20</v>
      </c>
      <c r="N9" s="129">
        <f>IF(F9=0,"",(D9/F9-1)*100)</f>
        <v>13.447820185092652</v>
      </c>
      <c r="O9" s="129" t="str">
        <f t="shared" si="6"/>
        <v/>
      </c>
      <c r="P9" s="130">
        <f t="shared" si="7"/>
        <v>13</v>
      </c>
      <c r="Q9" s="130"/>
      <c r="R9" s="140" t="str">
        <f t="shared" si="8"/>
        <v/>
      </c>
      <c r="S9" s="141" t="str">
        <f t="shared" si="9"/>
        <v xml:space="preserve"> 13%</v>
      </c>
      <c r="T9" s="119"/>
      <c r="U9" s="117"/>
      <c r="V9" s="139">
        <v>1981.04882</v>
      </c>
      <c r="W9" s="131"/>
      <c r="X9" s="139">
        <v>1993.6914106999998</v>
      </c>
      <c r="Y9" s="132"/>
      <c r="Z9" s="125">
        <f t="shared" si="10"/>
        <v>-12.642590699999801</v>
      </c>
      <c r="AA9" s="133">
        <f t="shared" si="16"/>
        <v>-13</v>
      </c>
      <c r="AB9" s="134" t="str">
        <f t="shared" si="17"/>
        <v/>
      </c>
      <c r="AC9" s="127" t="str">
        <f t="shared" si="11"/>
        <v xml:space="preserve">-13 </v>
      </c>
      <c r="AD9" s="128" t="str">
        <f t="shared" si="12"/>
        <v/>
      </c>
      <c r="AE9" s="132"/>
      <c r="AF9" s="129">
        <f>IF(X9=0,"",(V9/X9-1)*100)</f>
        <v>-0.63412976713186353</v>
      </c>
      <c r="AG9" s="129">
        <f t="shared" si="13"/>
        <v>-1</v>
      </c>
      <c r="AH9" s="130" t="str">
        <f>IF(AF9="","",IF(AF9&gt;100,100,IF(AF9&gt;1,ROUND(AF9,0),"")))</f>
        <v/>
      </c>
      <c r="AI9" s="127" t="str">
        <f t="shared" si="14"/>
        <v xml:space="preserve">-1% </v>
      </c>
      <c r="AJ9" s="141" t="str">
        <f t="shared" si="15"/>
        <v/>
      </c>
      <c r="AK9" s="92"/>
      <c r="AL9" s="92"/>
      <c r="AM9" s="92"/>
      <c r="AN9" s="92"/>
    </row>
    <row r="10" spans="1:48" ht="15.75" customHeight="1">
      <c r="A10" s="137" t="s">
        <v>79</v>
      </c>
      <c r="B10" s="121"/>
      <c r="C10" s="117"/>
      <c r="D10" s="139">
        <v>1039.3025299999999</v>
      </c>
      <c r="E10" s="123"/>
      <c r="F10" s="139">
        <v>657.58562610000001</v>
      </c>
      <c r="G10" s="124"/>
      <c r="H10" s="125">
        <f t="shared" si="0"/>
        <v>381.71690389999992</v>
      </c>
      <c r="I10" s="125">
        <f t="shared" si="1"/>
        <v>381.71690389999992</v>
      </c>
      <c r="J10" s="126" t="str">
        <f t="shared" si="2"/>
        <v/>
      </c>
      <c r="K10" s="126">
        <f t="shared" si="3"/>
        <v>382</v>
      </c>
      <c r="L10" s="140" t="str">
        <f t="shared" si="4"/>
        <v/>
      </c>
      <c r="M10" s="141" t="str">
        <f t="shared" si="5"/>
        <v>███ 382</v>
      </c>
      <c r="N10" s="129">
        <f>IF(F10=0,"",(D10/F10-1)*100)</f>
        <v>58.048243262840373</v>
      </c>
      <c r="O10" s="129" t="str">
        <f t="shared" si="6"/>
        <v/>
      </c>
      <c r="P10" s="130">
        <f t="shared" si="7"/>
        <v>58</v>
      </c>
      <c r="Q10" s="130"/>
      <c r="R10" s="140" t="str">
        <f t="shared" si="8"/>
        <v/>
      </c>
      <c r="S10" s="141" t="str">
        <f t="shared" si="9"/>
        <v>--- 58%</v>
      </c>
      <c r="T10" s="119"/>
      <c r="U10" s="117"/>
      <c r="V10" s="139">
        <v>10206.09317</v>
      </c>
      <c r="W10" s="131"/>
      <c r="X10" s="139">
        <v>9184.8026422000003</v>
      </c>
      <c r="Y10" s="132"/>
      <c r="Z10" s="125">
        <f t="shared" si="10"/>
        <v>1021.2905277999998</v>
      </c>
      <c r="AA10" s="133" t="str">
        <f t="shared" si="16"/>
        <v/>
      </c>
      <c r="AB10" s="134">
        <f t="shared" si="17"/>
        <v>1021</v>
      </c>
      <c r="AC10" s="127" t="str">
        <f t="shared" si="11"/>
        <v/>
      </c>
      <c r="AD10" s="128" t="str">
        <f t="shared" si="12"/>
        <v>██ 1021</v>
      </c>
      <c r="AE10" s="132"/>
      <c r="AF10" s="129">
        <f>IF(X10=0,"",(V10/X10-1)*100)</f>
        <v>11.119351907548157</v>
      </c>
      <c r="AG10" s="129" t="str">
        <f t="shared" si="13"/>
        <v/>
      </c>
      <c r="AH10" s="130">
        <f>IF(AF10="","",IF(AF10&gt;100,100,IF(AF10&gt;1,ROUND(AF10,0),"")))</f>
        <v>11</v>
      </c>
      <c r="AI10" s="127" t="str">
        <f t="shared" si="14"/>
        <v/>
      </c>
      <c r="AJ10" s="141" t="str">
        <f t="shared" si="15"/>
        <v xml:space="preserve"> 11%</v>
      </c>
      <c r="AK10" s="92"/>
      <c r="AL10" s="92"/>
      <c r="AM10" s="92"/>
      <c r="AN10" s="92"/>
    </row>
    <row r="11" spans="1:48" ht="15.75" customHeight="1">
      <c r="A11" s="143" t="s">
        <v>80</v>
      </c>
      <c r="B11" s="121"/>
      <c r="C11" s="138"/>
      <c r="D11" s="123">
        <v>19.789619999999996</v>
      </c>
      <c r="E11" s="123"/>
      <c r="F11" s="123">
        <v>5.5759178000000542</v>
      </c>
      <c r="G11" s="124"/>
      <c r="H11" s="125">
        <f t="shared" si="0"/>
        <v>14.213702199999942</v>
      </c>
      <c r="I11" s="125">
        <f t="shared" si="1"/>
        <v>14.213702199999942</v>
      </c>
      <c r="J11" s="126" t="str">
        <f t="shared" si="2"/>
        <v/>
      </c>
      <c r="K11" s="126">
        <f t="shared" si="3"/>
        <v>14</v>
      </c>
      <c r="L11" s="144" t="str">
        <f t="shared" si="4"/>
        <v/>
      </c>
      <c r="M11" s="145" t="str">
        <f t="shared" si="5"/>
        <v xml:space="preserve"> 14</v>
      </c>
      <c r="N11" s="129">
        <f>IF(F11=0,"",IF(F11&lt;0,-(D11/F11-1)*100,(D11/F11-1)*100))</f>
        <v>254.91233389415825</v>
      </c>
      <c r="O11" s="129" t="str">
        <f>IF(N11&lt;-100,100,IF(N11&lt;0,ROUND(N11,0),""))</f>
        <v/>
      </c>
      <c r="P11" s="130">
        <f t="shared" si="7"/>
        <v>100</v>
      </c>
      <c r="Q11" s="130"/>
      <c r="R11" s="144" t="str">
        <f t="shared" si="8"/>
        <v/>
      </c>
      <c r="S11" s="145" t="str">
        <f t="shared" si="9"/>
        <v>------ 100%</v>
      </c>
      <c r="T11" s="142"/>
      <c r="U11" s="138"/>
      <c r="V11" s="123">
        <v>344.41356000000007</v>
      </c>
      <c r="W11" s="131"/>
      <c r="X11" s="123">
        <v>57.142439000000365</v>
      </c>
      <c r="Y11" s="132"/>
      <c r="Z11" s="125">
        <f t="shared" si="10"/>
        <v>287.27112099999971</v>
      </c>
      <c r="AA11" s="133" t="str">
        <f t="shared" si="16"/>
        <v/>
      </c>
      <c r="AB11" s="134">
        <f t="shared" si="17"/>
        <v>287</v>
      </c>
      <c r="AC11" s="146" t="str">
        <f t="shared" si="11"/>
        <v/>
      </c>
      <c r="AD11" s="147" t="str">
        <f t="shared" si="12"/>
        <v xml:space="preserve"> 287</v>
      </c>
      <c r="AE11" s="132"/>
      <c r="AF11" s="129">
        <f>IF(X11=0,"",IF(X11&lt;0,-(V11/X11-1)*100,(V11/X11-1)*100))</f>
        <v>502.72814046316415</v>
      </c>
      <c r="AG11" s="129" t="str">
        <f>IF(AF11&lt;-100,100,IF(AF11&lt;0,ROUND(AF11,0),""))</f>
        <v/>
      </c>
      <c r="AH11" s="130">
        <f>IF(AF11="","",IF(AF11&gt;100,100,IF(AF11&gt;1,ROUND(AF11,0),"")))</f>
        <v>100</v>
      </c>
      <c r="AI11" s="144" t="str">
        <f t="shared" si="14"/>
        <v/>
      </c>
      <c r="AJ11" s="145" t="str">
        <f t="shared" si="15"/>
        <v>------ 100%</v>
      </c>
      <c r="AK11" s="92"/>
      <c r="AL11" s="92"/>
      <c r="AM11" s="92"/>
      <c r="AN11" s="92"/>
    </row>
    <row r="12" spans="1:48" s="167" customFormat="1" ht="15.75" customHeight="1">
      <c r="A12" s="148" t="s">
        <v>81</v>
      </c>
      <c r="B12" s="149"/>
      <c r="C12" s="138"/>
      <c r="D12" s="150">
        <v>3530.9654699999996</v>
      </c>
      <c r="E12" s="151"/>
      <c r="F12" s="150">
        <v>3061.3345311999997</v>
      </c>
      <c r="G12" s="152"/>
      <c r="H12" s="153">
        <f t="shared" si="0"/>
        <v>469.63093879999997</v>
      </c>
      <c r="I12" s="153">
        <f t="shared" si="1"/>
        <v>469.63093879999997</v>
      </c>
      <c r="J12" s="154" t="str">
        <f t="shared" si="2"/>
        <v/>
      </c>
      <c r="K12" s="154">
        <f t="shared" si="3"/>
        <v>470</v>
      </c>
      <c r="L12" s="155" t="str">
        <f t="shared" si="4"/>
        <v/>
      </c>
      <c r="M12" s="156" t="str">
        <f t="shared" si="5"/>
        <v>███ 470</v>
      </c>
      <c r="N12" s="157">
        <f>IF(F12=0,"",(D12/F12-1)*100)</f>
        <v>15.340725883228167</v>
      </c>
      <c r="O12" s="157" t="str">
        <f t="shared" ref="O12:O45" si="18">IF(N12&lt;-100,100,IF(N12&lt;0,ROUND(N12,0),""))</f>
        <v/>
      </c>
      <c r="P12" s="158">
        <f t="shared" si="7"/>
        <v>15</v>
      </c>
      <c r="Q12" s="130"/>
      <c r="R12" s="159" t="str">
        <f t="shared" si="8"/>
        <v/>
      </c>
      <c r="S12" s="160" t="str">
        <f t="shared" si="9"/>
        <v xml:space="preserve"> 15%</v>
      </c>
      <c r="T12" s="129"/>
      <c r="U12" s="138"/>
      <c r="V12" s="150">
        <v>36871.239840000002</v>
      </c>
      <c r="W12" s="161"/>
      <c r="X12" s="150">
        <v>38195.934796300004</v>
      </c>
      <c r="Y12" s="162"/>
      <c r="Z12" s="163">
        <f t="shared" si="10"/>
        <v>-1324.6949563000016</v>
      </c>
      <c r="AA12" s="164">
        <f t="shared" si="16"/>
        <v>-1325</v>
      </c>
      <c r="AB12" s="165" t="str">
        <f t="shared" si="17"/>
        <v/>
      </c>
      <c r="AC12" s="159" t="str">
        <f t="shared" si="11"/>
        <v>-1325 ██</v>
      </c>
      <c r="AD12" s="160" t="str">
        <f t="shared" si="12"/>
        <v/>
      </c>
      <c r="AE12" s="162"/>
      <c r="AF12" s="157">
        <f t="shared" ref="AF12:AF17" si="19">IF(X12=0,"",(V12/X12-1)*100)</f>
        <v>-3.468156921318033</v>
      </c>
      <c r="AG12" s="157">
        <f t="shared" ref="AG12:AG45" si="20">IF(AF12&lt;-100,100,IF(AF12&lt;0,ROUND(AF12,0),""))</f>
        <v>-3</v>
      </c>
      <c r="AH12" s="158" t="str">
        <f t="shared" ref="AH12:AH45" si="21">IF(AF12="","",IF(AF12&gt;100,100,IF(AF12&gt;1,ROUND(AF12,0),"")))</f>
        <v/>
      </c>
      <c r="AI12" s="159" t="str">
        <f t="shared" si="14"/>
        <v xml:space="preserve">-3% </v>
      </c>
      <c r="AJ12" s="160" t="str">
        <f t="shared" si="15"/>
        <v/>
      </c>
      <c r="AK12" s="166"/>
      <c r="AL12" s="92"/>
      <c r="AM12" s="92"/>
      <c r="AN12" s="166"/>
    </row>
    <row r="13" spans="1:48" ht="15.75" customHeight="1">
      <c r="A13" s="168" t="s">
        <v>82</v>
      </c>
      <c r="B13" s="121"/>
      <c r="C13" s="138"/>
      <c r="D13" s="169">
        <v>-314.6585</v>
      </c>
      <c r="E13" s="123"/>
      <c r="F13" s="169">
        <v>-276.56789419999996</v>
      </c>
      <c r="G13" s="124"/>
      <c r="H13" s="125">
        <f t="shared" si="0"/>
        <v>-38.090605800000048</v>
      </c>
      <c r="I13" s="125">
        <f t="shared" si="1"/>
        <v>38.090605800000048</v>
      </c>
      <c r="J13" s="126">
        <f t="shared" si="2"/>
        <v>-38</v>
      </c>
      <c r="K13" s="126" t="str">
        <f t="shared" si="3"/>
        <v/>
      </c>
      <c r="L13" s="140" t="str">
        <f t="shared" si="4"/>
        <v xml:space="preserve">-38 </v>
      </c>
      <c r="M13" s="141" t="str">
        <f t="shared" si="5"/>
        <v/>
      </c>
      <c r="N13" s="129">
        <f>IF(F13=0,"",-(D13/F13-1)*100)</f>
        <v>-13.77260578643118</v>
      </c>
      <c r="O13" s="129">
        <f t="shared" si="18"/>
        <v>-14</v>
      </c>
      <c r="P13" s="130" t="str">
        <f t="shared" si="7"/>
        <v/>
      </c>
      <c r="Q13" s="130"/>
      <c r="R13" s="140" t="str">
        <f t="shared" si="8"/>
        <v xml:space="preserve">-14% </v>
      </c>
      <c r="S13" s="141" t="str">
        <f t="shared" si="9"/>
        <v/>
      </c>
      <c r="T13" s="129"/>
      <c r="U13" s="138"/>
      <c r="V13" s="169">
        <v>-3129.3428600000002</v>
      </c>
      <c r="W13" s="131"/>
      <c r="X13" s="169">
        <v>-3430.7553221999997</v>
      </c>
      <c r="Y13" s="132"/>
      <c r="Z13" s="125">
        <f t="shared" si="10"/>
        <v>301.41246219999948</v>
      </c>
      <c r="AA13" s="133" t="str">
        <f t="shared" si="16"/>
        <v/>
      </c>
      <c r="AB13" s="134">
        <f t="shared" si="17"/>
        <v>301</v>
      </c>
      <c r="AC13" s="127" t="str">
        <f t="shared" si="11"/>
        <v/>
      </c>
      <c r="AD13" s="128" t="str">
        <f t="shared" si="12"/>
        <v xml:space="preserve"> 301</v>
      </c>
      <c r="AE13" s="132"/>
      <c r="AF13" s="129">
        <f t="shared" si="19"/>
        <v>-8.7856006591200515</v>
      </c>
      <c r="AG13" s="129">
        <f t="shared" si="20"/>
        <v>-9</v>
      </c>
      <c r="AH13" s="130" t="str">
        <f t="shared" si="21"/>
        <v/>
      </c>
      <c r="AI13" s="140" t="str">
        <f t="shared" si="14"/>
        <v xml:space="preserve">-9% </v>
      </c>
      <c r="AJ13" s="141" t="str">
        <f t="shared" si="15"/>
        <v/>
      </c>
      <c r="AK13" s="92"/>
      <c r="AL13" s="92"/>
      <c r="AM13" s="92"/>
      <c r="AN13" s="92"/>
    </row>
    <row r="14" spans="1:48" ht="15.75" customHeight="1">
      <c r="A14" s="170" t="s">
        <v>83</v>
      </c>
      <c r="B14" s="121"/>
      <c r="C14" s="138"/>
      <c r="D14" s="169">
        <v>-67.664649999999995</v>
      </c>
      <c r="E14" s="123"/>
      <c r="F14" s="169">
        <v>-66.327480399999999</v>
      </c>
      <c r="G14" s="124"/>
      <c r="H14" s="125">
        <f t="shared" si="0"/>
        <v>-1.3371695999999957</v>
      </c>
      <c r="I14" s="125">
        <f t="shared" si="1"/>
        <v>1.3371695999999957</v>
      </c>
      <c r="J14" s="126">
        <f t="shared" si="2"/>
        <v>-1</v>
      </c>
      <c r="K14" s="126" t="str">
        <f t="shared" si="3"/>
        <v/>
      </c>
      <c r="L14" s="140" t="str">
        <f t="shared" si="4"/>
        <v xml:space="preserve">-1 </v>
      </c>
      <c r="M14" s="141" t="str">
        <f t="shared" si="5"/>
        <v/>
      </c>
      <c r="N14" s="129">
        <f>IF(F14=0,"",-(D14/F14-1)*100)</f>
        <v>-2.0160114509641502</v>
      </c>
      <c r="O14" s="129">
        <f t="shared" si="18"/>
        <v>-2</v>
      </c>
      <c r="P14" s="130" t="str">
        <f t="shared" si="7"/>
        <v/>
      </c>
      <c r="Q14" s="130"/>
      <c r="R14" s="140" t="str">
        <f t="shared" si="8"/>
        <v xml:space="preserve">-2% </v>
      </c>
      <c r="S14" s="141" t="str">
        <f t="shared" si="9"/>
        <v/>
      </c>
      <c r="T14" s="129"/>
      <c r="U14" s="138"/>
      <c r="V14" s="169">
        <v>-826.54667000000006</v>
      </c>
      <c r="W14" s="131"/>
      <c r="X14" s="169">
        <v>-776.34178250000002</v>
      </c>
      <c r="Y14" s="132"/>
      <c r="Z14" s="125">
        <f t="shared" si="10"/>
        <v>-50.204887500000041</v>
      </c>
      <c r="AA14" s="133">
        <f t="shared" si="16"/>
        <v>-50</v>
      </c>
      <c r="AB14" s="134" t="str">
        <f t="shared" si="17"/>
        <v/>
      </c>
      <c r="AC14" s="127" t="str">
        <f t="shared" si="11"/>
        <v xml:space="preserve">-50 </v>
      </c>
      <c r="AD14" s="128" t="str">
        <f t="shared" si="12"/>
        <v/>
      </c>
      <c r="AE14" s="132"/>
      <c r="AF14" s="129">
        <f t="shared" si="19"/>
        <v>6.4668537275333504</v>
      </c>
      <c r="AG14" s="129" t="str">
        <f t="shared" si="20"/>
        <v/>
      </c>
      <c r="AH14" s="130">
        <f t="shared" si="21"/>
        <v>6</v>
      </c>
      <c r="AI14" s="140" t="str">
        <f t="shared" si="14"/>
        <v/>
      </c>
      <c r="AJ14" s="141" t="str">
        <f t="shared" si="15"/>
        <v xml:space="preserve"> 6%</v>
      </c>
      <c r="AK14" s="92"/>
      <c r="AL14" s="92"/>
      <c r="AM14" s="92"/>
      <c r="AN14" s="92"/>
    </row>
    <row r="15" spans="1:48" ht="15.75" customHeight="1">
      <c r="A15" s="170" t="s">
        <v>84</v>
      </c>
      <c r="B15" s="121"/>
      <c r="C15" s="138"/>
      <c r="D15" s="171">
        <v>-64.655760000000001</v>
      </c>
      <c r="E15" s="123"/>
      <c r="F15" s="171">
        <v>-81.150462499999989</v>
      </c>
      <c r="G15" s="172"/>
      <c r="H15" s="125">
        <f t="shared" si="0"/>
        <v>16.494702499999988</v>
      </c>
      <c r="I15" s="125">
        <f t="shared" si="1"/>
        <v>16.494702499999988</v>
      </c>
      <c r="J15" s="126" t="str">
        <f t="shared" si="2"/>
        <v/>
      </c>
      <c r="K15" s="126">
        <f t="shared" si="3"/>
        <v>16</v>
      </c>
      <c r="L15" s="140" t="str">
        <f t="shared" si="4"/>
        <v/>
      </c>
      <c r="M15" s="141" t="str">
        <f t="shared" si="5"/>
        <v xml:space="preserve"> 16</v>
      </c>
      <c r="N15" s="129">
        <f>IF(F15=0,"",-(D15/F15-1)*100)</f>
        <v>20.326073311042425</v>
      </c>
      <c r="O15" s="129" t="str">
        <f t="shared" si="18"/>
        <v/>
      </c>
      <c r="P15" s="130">
        <f t="shared" si="7"/>
        <v>20</v>
      </c>
      <c r="Q15" s="130"/>
      <c r="R15" s="140" t="str">
        <f t="shared" si="8"/>
        <v/>
      </c>
      <c r="S15" s="141" t="str">
        <f t="shared" si="9"/>
        <v>- 20%</v>
      </c>
      <c r="T15" s="129"/>
      <c r="U15" s="138"/>
      <c r="V15" s="171">
        <v>-593.26675</v>
      </c>
      <c r="W15" s="131"/>
      <c r="X15" s="171">
        <v>-721.60067609999987</v>
      </c>
      <c r="Y15" s="132"/>
      <c r="Z15" s="125">
        <f t="shared" si="10"/>
        <v>128.33392609999987</v>
      </c>
      <c r="AA15" s="133" t="str">
        <f t="shared" si="16"/>
        <v/>
      </c>
      <c r="AB15" s="134">
        <f t="shared" si="17"/>
        <v>128</v>
      </c>
      <c r="AC15" s="127" t="str">
        <f t="shared" si="11"/>
        <v/>
      </c>
      <c r="AD15" s="128" t="str">
        <f t="shared" si="12"/>
        <v xml:space="preserve"> 128</v>
      </c>
      <c r="AE15" s="132"/>
      <c r="AF15" s="129">
        <f t="shared" si="19"/>
        <v>-17.784618328463885</v>
      </c>
      <c r="AG15" s="129">
        <f t="shared" si="20"/>
        <v>-18</v>
      </c>
      <c r="AH15" s="130" t="str">
        <f t="shared" si="21"/>
        <v/>
      </c>
      <c r="AI15" s="140" t="str">
        <f t="shared" si="14"/>
        <v>-18% -</v>
      </c>
      <c r="AJ15" s="141" t="str">
        <f t="shared" si="15"/>
        <v/>
      </c>
      <c r="AK15" s="92"/>
      <c r="AL15" s="92"/>
      <c r="AM15" s="92"/>
      <c r="AN15" s="92"/>
    </row>
    <row r="16" spans="1:48" ht="15.75" customHeight="1">
      <c r="A16" s="173" t="s">
        <v>85</v>
      </c>
      <c r="B16" s="121"/>
      <c r="C16" s="138"/>
      <c r="D16" s="174">
        <v>-446.97890999999998</v>
      </c>
      <c r="E16" s="123"/>
      <c r="F16" s="174">
        <v>-424.04583709999997</v>
      </c>
      <c r="G16" s="175"/>
      <c r="H16" s="125">
        <f t="shared" si="0"/>
        <v>-22.933072900000013</v>
      </c>
      <c r="I16" s="125">
        <f t="shared" si="1"/>
        <v>22.933072900000013</v>
      </c>
      <c r="J16" s="126">
        <f t="shared" si="2"/>
        <v>-23</v>
      </c>
      <c r="K16" s="126" t="str">
        <f t="shared" si="3"/>
        <v/>
      </c>
      <c r="L16" s="176" t="str">
        <f t="shared" si="4"/>
        <v xml:space="preserve">-23 </v>
      </c>
      <c r="M16" s="177" t="str">
        <f t="shared" si="5"/>
        <v/>
      </c>
      <c r="N16" s="129">
        <f>IF(F16=0,"",-(D16/F16-1)*100)</f>
        <v>-5.4081589520690976</v>
      </c>
      <c r="O16" s="129">
        <f t="shared" si="18"/>
        <v>-5</v>
      </c>
      <c r="P16" s="130" t="str">
        <f t="shared" si="7"/>
        <v/>
      </c>
      <c r="Q16" s="130"/>
      <c r="R16" s="176" t="str">
        <f t="shared" si="8"/>
        <v xml:space="preserve">-5% </v>
      </c>
      <c r="S16" s="177" t="str">
        <f t="shared" si="9"/>
        <v/>
      </c>
      <c r="T16" s="129"/>
      <c r="U16" s="138"/>
      <c r="V16" s="174">
        <v>-4549.1562800000002</v>
      </c>
      <c r="W16" s="131"/>
      <c r="X16" s="174">
        <v>-4928.6977807999992</v>
      </c>
      <c r="Y16" s="132"/>
      <c r="Z16" s="125">
        <f t="shared" si="10"/>
        <v>379.54150079999908</v>
      </c>
      <c r="AA16" s="133" t="str">
        <f t="shared" si="16"/>
        <v/>
      </c>
      <c r="AB16" s="134">
        <f t="shared" si="17"/>
        <v>380</v>
      </c>
      <c r="AC16" s="178" t="str">
        <f t="shared" si="11"/>
        <v/>
      </c>
      <c r="AD16" s="179" t="str">
        <f t="shared" si="12"/>
        <v xml:space="preserve"> 380</v>
      </c>
      <c r="AE16" s="132"/>
      <c r="AF16" s="129">
        <f t="shared" si="19"/>
        <v>-7.7006446262240509</v>
      </c>
      <c r="AG16" s="129">
        <f t="shared" si="20"/>
        <v>-8</v>
      </c>
      <c r="AH16" s="130" t="str">
        <f t="shared" si="21"/>
        <v/>
      </c>
      <c r="AI16" s="176" t="str">
        <f t="shared" si="14"/>
        <v xml:space="preserve">-8% </v>
      </c>
      <c r="AJ16" s="177" t="str">
        <f t="shared" si="15"/>
        <v/>
      </c>
      <c r="AK16" s="92"/>
      <c r="AL16" s="92"/>
      <c r="AM16" s="92"/>
      <c r="AN16" s="92"/>
    </row>
    <row r="17" spans="1:40" s="167" customFormat="1" ht="15.75" customHeight="1">
      <c r="A17" s="180" t="s">
        <v>86</v>
      </c>
      <c r="B17" s="149"/>
      <c r="C17" s="138"/>
      <c r="D17" s="181">
        <v>3083.9865599999998</v>
      </c>
      <c r="E17" s="151"/>
      <c r="F17" s="181">
        <v>2637.2886940999997</v>
      </c>
      <c r="G17" s="182"/>
      <c r="H17" s="163">
        <f t="shared" si="0"/>
        <v>446.69786590000012</v>
      </c>
      <c r="I17" s="153">
        <f t="shared" si="1"/>
        <v>446.69786590000012</v>
      </c>
      <c r="J17" s="154" t="str">
        <f t="shared" si="2"/>
        <v/>
      </c>
      <c r="K17" s="154">
        <f t="shared" si="3"/>
        <v>447</v>
      </c>
      <c r="L17" s="155" t="str">
        <f t="shared" si="4"/>
        <v/>
      </c>
      <c r="M17" s="156" t="str">
        <f t="shared" si="5"/>
        <v>███ 447</v>
      </c>
      <c r="N17" s="157">
        <f>IF(F17=0,"",(D17/F17-1)*100)</f>
        <v>16.937768963228361</v>
      </c>
      <c r="O17" s="157" t="str">
        <f t="shared" si="18"/>
        <v/>
      </c>
      <c r="P17" s="158">
        <f t="shared" si="7"/>
        <v>17</v>
      </c>
      <c r="Q17" s="130"/>
      <c r="R17" s="155" t="str">
        <f t="shared" si="8"/>
        <v/>
      </c>
      <c r="S17" s="156" t="str">
        <f t="shared" si="9"/>
        <v>- 17%</v>
      </c>
      <c r="T17" s="183"/>
      <c r="U17" s="138"/>
      <c r="V17" s="181">
        <v>32322.083560000003</v>
      </c>
      <c r="W17" s="161"/>
      <c r="X17" s="181">
        <v>33267.237015500003</v>
      </c>
      <c r="Y17" s="162"/>
      <c r="Z17" s="153">
        <f t="shared" si="10"/>
        <v>-945.15345549999984</v>
      </c>
      <c r="AA17" s="164">
        <f t="shared" si="16"/>
        <v>-945</v>
      </c>
      <c r="AB17" s="165" t="str">
        <f t="shared" si="17"/>
        <v/>
      </c>
      <c r="AC17" s="159" t="str">
        <f t="shared" si="11"/>
        <v>-945 █</v>
      </c>
      <c r="AD17" s="160" t="str">
        <f t="shared" si="12"/>
        <v/>
      </c>
      <c r="AE17" s="162"/>
      <c r="AF17" s="157">
        <f t="shared" si="19"/>
        <v>-2.8410939419454384</v>
      </c>
      <c r="AG17" s="157">
        <f t="shared" si="20"/>
        <v>-3</v>
      </c>
      <c r="AH17" s="158" t="str">
        <f t="shared" si="21"/>
        <v/>
      </c>
      <c r="AI17" s="155" t="str">
        <f t="shared" si="14"/>
        <v xml:space="preserve">-3% </v>
      </c>
      <c r="AJ17" s="156" t="str">
        <f t="shared" si="15"/>
        <v/>
      </c>
      <c r="AK17" s="166"/>
      <c r="AL17" s="92"/>
      <c r="AM17" s="92"/>
      <c r="AN17" s="166"/>
    </row>
    <row r="18" spans="1:40" ht="15.75" customHeight="1">
      <c r="A18" s="184" t="s">
        <v>87</v>
      </c>
      <c r="B18" s="121"/>
      <c r="C18" s="138"/>
      <c r="D18" s="185">
        <v>254.77231</v>
      </c>
      <c r="E18" s="123"/>
      <c r="F18" s="185">
        <v>41.9465</v>
      </c>
      <c r="G18" s="172"/>
      <c r="H18" s="125">
        <f t="shared" si="0"/>
        <v>212.82580999999999</v>
      </c>
      <c r="I18" s="125">
        <f t="shared" si="1"/>
        <v>212.82580999999999</v>
      </c>
      <c r="J18" s="126" t="str">
        <f t="shared" si="2"/>
        <v/>
      </c>
      <c r="K18" s="126">
        <f t="shared" si="3"/>
        <v>213</v>
      </c>
      <c r="L18" s="186" t="str">
        <f t="shared" si="4"/>
        <v/>
      </c>
      <c r="M18" s="187" t="str">
        <f t="shared" si="5"/>
        <v>█ 213</v>
      </c>
      <c r="N18" s="129">
        <f>IF(F18=0,"",(ABS(D18)/ABS(F18)-1)*100)</f>
        <v>507.37441741265661</v>
      </c>
      <c r="O18" s="129" t="str">
        <f t="shared" si="18"/>
        <v/>
      </c>
      <c r="P18" s="130">
        <f t="shared" si="7"/>
        <v>100</v>
      </c>
      <c r="Q18" s="130"/>
      <c r="R18" s="186" t="str">
        <f t="shared" si="8"/>
        <v/>
      </c>
      <c r="S18" s="187" t="str">
        <f t="shared" si="9"/>
        <v>------ 100%</v>
      </c>
      <c r="T18" s="129"/>
      <c r="U18" s="138"/>
      <c r="V18" s="185">
        <v>1327.2540100000001</v>
      </c>
      <c r="W18" s="131"/>
      <c r="X18" s="185">
        <v>586.28273999999999</v>
      </c>
      <c r="Y18" s="132"/>
      <c r="Z18" s="125">
        <f t="shared" si="10"/>
        <v>740.97127000000012</v>
      </c>
      <c r="AA18" s="133" t="str">
        <f t="shared" si="16"/>
        <v/>
      </c>
      <c r="AB18" s="134">
        <f t="shared" si="17"/>
        <v>741</v>
      </c>
      <c r="AC18" s="188" t="str">
        <f t="shared" si="11"/>
        <v/>
      </c>
      <c r="AD18" s="189" t="str">
        <f t="shared" si="12"/>
        <v>█ 741</v>
      </c>
      <c r="AE18" s="132"/>
      <c r="AF18" s="129">
        <f>IF(X18=0,"",(ABS(V18)/ABS(X18)-1)*100)</f>
        <v>126.38462970954936</v>
      </c>
      <c r="AG18" s="129" t="str">
        <f t="shared" si="20"/>
        <v/>
      </c>
      <c r="AH18" s="130">
        <f t="shared" si="21"/>
        <v>100</v>
      </c>
      <c r="AI18" s="186" t="str">
        <f t="shared" si="14"/>
        <v/>
      </c>
      <c r="AJ18" s="187" t="str">
        <f t="shared" si="15"/>
        <v>------ 100%</v>
      </c>
      <c r="AK18" s="92"/>
      <c r="AL18" s="92"/>
      <c r="AM18" s="92"/>
      <c r="AN18" s="92"/>
    </row>
    <row r="19" spans="1:40" ht="15.75" customHeight="1">
      <c r="A19" s="170" t="s">
        <v>88</v>
      </c>
      <c r="B19" s="121"/>
      <c r="C19" s="138"/>
      <c r="D19" s="190">
        <v>-1071.3733599999998</v>
      </c>
      <c r="E19" s="123"/>
      <c r="F19" s="190">
        <v>-950.23069055999997</v>
      </c>
      <c r="G19" s="172"/>
      <c r="H19" s="125">
        <f t="shared" si="0"/>
        <v>-121.14266943999985</v>
      </c>
      <c r="I19" s="125">
        <f t="shared" si="1"/>
        <v>121.14266943999985</v>
      </c>
      <c r="J19" s="126">
        <f t="shared" si="2"/>
        <v>-121</v>
      </c>
      <c r="K19" s="126" t="str">
        <f t="shared" si="3"/>
        <v/>
      </c>
      <c r="L19" s="140" t="str">
        <f t="shared" si="4"/>
        <v xml:space="preserve">-121 </v>
      </c>
      <c r="M19" s="141" t="str">
        <f t="shared" si="5"/>
        <v/>
      </c>
      <c r="N19" s="129">
        <f t="shared" ref="N19:N38" si="22">IF(F19=0,"",-(ABS(D19)/ABS(F19)-1)*100)</f>
        <v>-12.748764131014001</v>
      </c>
      <c r="O19" s="129">
        <f t="shared" si="18"/>
        <v>-13</v>
      </c>
      <c r="P19" s="130" t="str">
        <f t="shared" si="7"/>
        <v/>
      </c>
      <c r="Q19" s="130"/>
      <c r="R19" s="140" t="str">
        <f t="shared" si="8"/>
        <v xml:space="preserve">-13% </v>
      </c>
      <c r="S19" s="141" t="str">
        <f t="shared" si="9"/>
        <v/>
      </c>
      <c r="T19" s="129"/>
      <c r="U19" s="138"/>
      <c r="V19" s="190">
        <v>-9896.696899999999</v>
      </c>
      <c r="W19" s="131"/>
      <c r="X19" s="190">
        <v>-9959.6525123519987</v>
      </c>
      <c r="Y19" s="132"/>
      <c r="Z19" s="125">
        <f t="shared" si="10"/>
        <v>62.955612351999662</v>
      </c>
      <c r="AA19" s="133" t="str">
        <f t="shared" si="16"/>
        <v/>
      </c>
      <c r="AB19" s="134">
        <f t="shared" si="17"/>
        <v>63</v>
      </c>
      <c r="AC19" s="127" t="str">
        <f t="shared" si="11"/>
        <v/>
      </c>
      <c r="AD19" s="128" t="str">
        <f t="shared" si="12"/>
        <v xml:space="preserve"> 63</v>
      </c>
      <c r="AE19" s="132"/>
      <c r="AF19" s="129">
        <f t="shared" ref="AF19:AF38" si="23">IF(X19=0,"",-(ABS(V19)/ABS(X19)-1)*100)</f>
        <v>0.63210651449858712</v>
      </c>
      <c r="AG19" s="129" t="str">
        <f t="shared" si="20"/>
        <v/>
      </c>
      <c r="AH19" s="130" t="str">
        <f t="shared" si="21"/>
        <v/>
      </c>
      <c r="AI19" s="140" t="str">
        <f t="shared" si="14"/>
        <v/>
      </c>
      <c r="AJ19" s="141" t="str">
        <f t="shared" si="15"/>
        <v/>
      </c>
      <c r="AK19" s="92"/>
      <c r="AL19" s="92"/>
      <c r="AM19" s="92"/>
      <c r="AN19" s="92"/>
    </row>
    <row r="20" spans="1:40" ht="15.75" customHeight="1">
      <c r="A20" s="170" t="s">
        <v>89</v>
      </c>
      <c r="B20" s="121"/>
      <c r="C20" s="138"/>
      <c r="D20" s="190">
        <v>-68.716540000000009</v>
      </c>
      <c r="E20" s="123"/>
      <c r="F20" s="190">
        <v>-46.5837419</v>
      </c>
      <c r="G20" s="172"/>
      <c r="H20" s="125">
        <f t="shared" si="0"/>
        <v>-22.132798100000009</v>
      </c>
      <c r="I20" s="125">
        <f t="shared" si="1"/>
        <v>22.132798100000009</v>
      </c>
      <c r="J20" s="126">
        <f t="shared" si="2"/>
        <v>-22</v>
      </c>
      <c r="K20" s="126" t="str">
        <f t="shared" si="3"/>
        <v/>
      </c>
      <c r="L20" s="140" t="str">
        <f t="shared" si="4"/>
        <v xml:space="preserve">-22 </v>
      </c>
      <c r="M20" s="141" t="str">
        <f t="shared" si="5"/>
        <v/>
      </c>
      <c r="N20" s="129">
        <f t="shared" si="22"/>
        <v>-47.511851125038127</v>
      </c>
      <c r="O20" s="129">
        <f t="shared" si="18"/>
        <v>-48</v>
      </c>
      <c r="P20" s="130" t="str">
        <f t="shared" si="7"/>
        <v/>
      </c>
      <c r="Q20" s="130"/>
      <c r="R20" s="140" t="str">
        <f t="shared" si="8"/>
        <v>-48% --</v>
      </c>
      <c r="S20" s="141" t="str">
        <f t="shared" si="9"/>
        <v/>
      </c>
      <c r="T20" s="129"/>
      <c r="U20" s="138"/>
      <c r="V20" s="190">
        <v>-742.50567000000001</v>
      </c>
      <c r="W20" s="131"/>
      <c r="X20" s="190">
        <v>-514.85217580000005</v>
      </c>
      <c r="Y20" s="132"/>
      <c r="Z20" s="125">
        <f t="shared" si="10"/>
        <v>-227.65349419999995</v>
      </c>
      <c r="AA20" s="133">
        <f t="shared" si="16"/>
        <v>-228</v>
      </c>
      <c r="AB20" s="134" t="str">
        <f t="shared" si="17"/>
        <v/>
      </c>
      <c r="AC20" s="127" t="str">
        <f t="shared" si="11"/>
        <v xml:space="preserve">-228 </v>
      </c>
      <c r="AD20" s="128" t="str">
        <f t="shared" si="12"/>
        <v/>
      </c>
      <c r="AE20" s="132"/>
      <c r="AF20" s="129">
        <f t="shared" si="23"/>
        <v>-44.217253980962965</v>
      </c>
      <c r="AG20" s="129">
        <f t="shared" si="20"/>
        <v>-44</v>
      </c>
      <c r="AH20" s="130" t="str">
        <f t="shared" si="21"/>
        <v/>
      </c>
      <c r="AI20" s="140" t="str">
        <f t="shared" si="14"/>
        <v>-44% --</v>
      </c>
      <c r="AJ20" s="141" t="str">
        <f t="shared" si="15"/>
        <v/>
      </c>
      <c r="AK20" s="92"/>
      <c r="AL20" s="92"/>
      <c r="AM20" s="92"/>
      <c r="AN20" s="92"/>
    </row>
    <row r="21" spans="1:40" ht="15.75" customHeight="1">
      <c r="A21" s="170" t="s">
        <v>90</v>
      </c>
      <c r="B21" s="121"/>
      <c r="C21" s="138"/>
      <c r="D21" s="190">
        <v>-31.118080000000003</v>
      </c>
      <c r="E21" s="123"/>
      <c r="F21" s="190">
        <v>-27.672666700000001</v>
      </c>
      <c r="G21" s="172"/>
      <c r="H21" s="125">
        <f t="shared" si="0"/>
        <v>-3.445413300000002</v>
      </c>
      <c r="I21" s="125">
        <f t="shared" si="1"/>
        <v>3.445413300000002</v>
      </c>
      <c r="J21" s="126">
        <f t="shared" si="2"/>
        <v>-3</v>
      </c>
      <c r="K21" s="126" t="str">
        <f t="shared" si="3"/>
        <v/>
      </c>
      <c r="L21" s="140" t="str">
        <f t="shared" si="4"/>
        <v xml:space="preserve">-3 </v>
      </c>
      <c r="M21" s="141" t="str">
        <f t="shared" si="5"/>
        <v/>
      </c>
      <c r="N21" s="129">
        <f t="shared" si="22"/>
        <v>-12.450600939012514</v>
      </c>
      <c r="O21" s="129">
        <f t="shared" si="18"/>
        <v>-12</v>
      </c>
      <c r="P21" s="130" t="str">
        <f t="shared" si="7"/>
        <v/>
      </c>
      <c r="Q21" s="130"/>
      <c r="R21" s="140" t="str">
        <f t="shared" si="8"/>
        <v xml:space="preserve">-12% </v>
      </c>
      <c r="S21" s="141" t="str">
        <f t="shared" si="9"/>
        <v/>
      </c>
      <c r="T21" s="129"/>
      <c r="U21" s="138"/>
      <c r="V21" s="190">
        <v>-198.81075000000001</v>
      </c>
      <c r="W21" s="131"/>
      <c r="X21" s="190">
        <v>-307.21466700000002</v>
      </c>
      <c r="Y21" s="132"/>
      <c r="Z21" s="125">
        <f t="shared" si="10"/>
        <v>108.40391700000001</v>
      </c>
      <c r="AA21" s="133" t="str">
        <f t="shared" si="16"/>
        <v/>
      </c>
      <c r="AB21" s="134">
        <f t="shared" si="17"/>
        <v>108</v>
      </c>
      <c r="AC21" s="127" t="str">
        <f t="shared" si="11"/>
        <v/>
      </c>
      <c r="AD21" s="128" t="str">
        <f t="shared" si="12"/>
        <v xml:space="preserve"> 108</v>
      </c>
      <c r="AE21" s="132"/>
      <c r="AF21" s="129">
        <f t="shared" si="23"/>
        <v>35.286048696366443</v>
      </c>
      <c r="AG21" s="129" t="str">
        <f t="shared" si="20"/>
        <v/>
      </c>
      <c r="AH21" s="130">
        <f t="shared" si="21"/>
        <v>35</v>
      </c>
      <c r="AI21" s="140" t="str">
        <f t="shared" si="14"/>
        <v/>
      </c>
      <c r="AJ21" s="141" t="str">
        <f t="shared" si="15"/>
        <v>-- 35%</v>
      </c>
      <c r="AK21" s="92"/>
      <c r="AL21" s="92"/>
      <c r="AM21" s="92"/>
      <c r="AN21" s="92"/>
    </row>
    <row r="22" spans="1:40" ht="15.75" customHeight="1">
      <c r="A22" s="170" t="s">
        <v>91</v>
      </c>
      <c r="B22" s="121"/>
      <c r="C22" s="138"/>
      <c r="D22" s="190">
        <v>-149.06128000000001</v>
      </c>
      <c r="E22" s="123"/>
      <c r="F22" s="190">
        <v>-325.04693020000002</v>
      </c>
      <c r="G22" s="172"/>
      <c r="H22" s="125">
        <f t="shared" si="0"/>
        <v>175.98565020000001</v>
      </c>
      <c r="I22" s="125">
        <f t="shared" si="1"/>
        <v>175.98565020000001</v>
      </c>
      <c r="J22" s="126" t="str">
        <f t="shared" si="2"/>
        <v/>
      </c>
      <c r="K22" s="126">
        <f t="shared" si="3"/>
        <v>176</v>
      </c>
      <c r="L22" s="140" t="str">
        <f t="shared" si="4"/>
        <v/>
      </c>
      <c r="M22" s="141" t="str">
        <f t="shared" si="5"/>
        <v>█ 176</v>
      </c>
      <c r="N22" s="129">
        <f t="shared" si="22"/>
        <v>54.141612748570424</v>
      </c>
      <c r="O22" s="129" t="str">
        <f t="shared" si="18"/>
        <v/>
      </c>
      <c r="P22" s="130">
        <f t="shared" si="7"/>
        <v>54</v>
      </c>
      <c r="Q22" s="130"/>
      <c r="R22" s="140" t="str">
        <f t="shared" si="8"/>
        <v/>
      </c>
      <c r="S22" s="141" t="str">
        <f t="shared" si="9"/>
        <v>--- 54%</v>
      </c>
      <c r="T22" s="129"/>
      <c r="U22" s="138"/>
      <c r="V22" s="190">
        <v>-2108.6600099999996</v>
      </c>
      <c r="W22" s="131"/>
      <c r="X22" s="190">
        <v>-1692.2925427</v>
      </c>
      <c r="Y22" s="132"/>
      <c r="Z22" s="125">
        <f t="shared" si="10"/>
        <v>-416.36746729999959</v>
      </c>
      <c r="AA22" s="133">
        <f t="shared" si="16"/>
        <v>-416</v>
      </c>
      <c r="AB22" s="134" t="str">
        <f t="shared" si="17"/>
        <v/>
      </c>
      <c r="AC22" s="127" t="str">
        <f t="shared" si="11"/>
        <v xml:space="preserve">-416 </v>
      </c>
      <c r="AD22" s="128" t="str">
        <f t="shared" si="12"/>
        <v/>
      </c>
      <c r="AE22" s="132"/>
      <c r="AF22" s="129">
        <f t="shared" si="23"/>
        <v>-24.603752412434442</v>
      </c>
      <c r="AG22" s="129">
        <f t="shared" si="20"/>
        <v>-25</v>
      </c>
      <c r="AH22" s="130" t="str">
        <f t="shared" si="21"/>
        <v/>
      </c>
      <c r="AI22" s="140" t="str">
        <f t="shared" si="14"/>
        <v>-25% -</v>
      </c>
      <c r="AJ22" s="141" t="str">
        <f t="shared" si="15"/>
        <v/>
      </c>
      <c r="AK22" s="92"/>
      <c r="AL22" s="92"/>
      <c r="AM22" s="92"/>
      <c r="AN22" s="92"/>
    </row>
    <row r="23" spans="1:40" ht="15.75" customHeight="1">
      <c r="A23" s="170" t="s">
        <v>92</v>
      </c>
      <c r="B23" s="121"/>
      <c r="C23" s="138"/>
      <c r="D23" s="190">
        <v>-438.89891000000006</v>
      </c>
      <c r="E23" s="123"/>
      <c r="F23" s="190">
        <v>-408.12599890000001</v>
      </c>
      <c r="G23" s="172"/>
      <c r="H23" s="125">
        <f t="shared" si="0"/>
        <v>-30.772911100000044</v>
      </c>
      <c r="I23" s="125">
        <f t="shared" si="1"/>
        <v>30.772911100000044</v>
      </c>
      <c r="J23" s="126">
        <f t="shared" si="2"/>
        <v>-31</v>
      </c>
      <c r="K23" s="126" t="str">
        <f t="shared" si="3"/>
        <v/>
      </c>
      <c r="L23" s="140" t="str">
        <f t="shared" si="4"/>
        <v xml:space="preserve">-31 </v>
      </c>
      <c r="M23" s="141" t="str">
        <f t="shared" si="5"/>
        <v/>
      </c>
      <c r="N23" s="129">
        <f t="shared" si="22"/>
        <v>-7.5400516465357725</v>
      </c>
      <c r="O23" s="129">
        <f t="shared" si="18"/>
        <v>-8</v>
      </c>
      <c r="P23" s="130" t="str">
        <f t="shared" si="7"/>
        <v/>
      </c>
      <c r="Q23" s="130"/>
      <c r="R23" s="140" t="str">
        <f t="shared" si="8"/>
        <v xml:space="preserve">-8% </v>
      </c>
      <c r="S23" s="141" t="str">
        <f t="shared" si="9"/>
        <v/>
      </c>
      <c r="T23" s="129"/>
      <c r="U23" s="138"/>
      <c r="V23" s="190">
        <v>-3513.908300000001</v>
      </c>
      <c r="W23" s="131"/>
      <c r="X23" s="190">
        <v>-3483.5106526000004</v>
      </c>
      <c r="Y23" s="132"/>
      <c r="Z23" s="125">
        <f t="shared" si="10"/>
        <v>-30.397647400000551</v>
      </c>
      <c r="AA23" s="133">
        <f t="shared" si="16"/>
        <v>-30</v>
      </c>
      <c r="AB23" s="134" t="str">
        <f t="shared" si="17"/>
        <v/>
      </c>
      <c r="AC23" s="127" t="str">
        <f t="shared" si="11"/>
        <v xml:space="preserve">-30 </v>
      </c>
      <c r="AD23" s="128" t="str">
        <f t="shared" si="12"/>
        <v/>
      </c>
      <c r="AE23" s="132"/>
      <c r="AF23" s="129">
        <f t="shared" si="23"/>
        <v>-0.87261531344284826</v>
      </c>
      <c r="AG23" s="129">
        <f t="shared" si="20"/>
        <v>-1</v>
      </c>
      <c r="AH23" s="130" t="str">
        <f t="shared" si="21"/>
        <v/>
      </c>
      <c r="AI23" s="140" t="str">
        <f t="shared" si="14"/>
        <v xml:space="preserve">-1% </v>
      </c>
      <c r="AJ23" s="141" t="str">
        <f t="shared" si="15"/>
        <v/>
      </c>
      <c r="AK23" s="92"/>
      <c r="AL23" s="92"/>
      <c r="AM23" s="92"/>
      <c r="AN23" s="92"/>
    </row>
    <row r="24" spans="1:40" ht="15.75" customHeight="1">
      <c r="A24" s="170" t="s">
        <v>93</v>
      </c>
      <c r="B24" s="121"/>
      <c r="C24" s="138"/>
      <c r="D24" s="190">
        <v>-27.397739999999999</v>
      </c>
      <c r="E24" s="123"/>
      <c r="F24" s="190">
        <v>-51.552199199999997</v>
      </c>
      <c r="G24" s="172"/>
      <c r="H24" s="125">
        <f t="shared" si="0"/>
        <v>24.154459199999998</v>
      </c>
      <c r="I24" s="125">
        <f t="shared" si="1"/>
        <v>24.154459199999998</v>
      </c>
      <c r="J24" s="126" t="str">
        <f t="shared" si="2"/>
        <v/>
      </c>
      <c r="K24" s="126">
        <f t="shared" si="3"/>
        <v>24</v>
      </c>
      <c r="L24" s="140" t="str">
        <f t="shared" si="4"/>
        <v/>
      </c>
      <c r="M24" s="141" t="str">
        <f t="shared" si="5"/>
        <v xml:space="preserve"> 24</v>
      </c>
      <c r="N24" s="129">
        <f t="shared" si="22"/>
        <v>46.854372024540126</v>
      </c>
      <c r="O24" s="129" t="str">
        <f t="shared" si="18"/>
        <v/>
      </c>
      <c r="P24" s="130">
        <f t="shared" si="7"/>
        <v>47</v>
      </c>
      <c r="Q24" s="130"/>
      <c r="R24" s="140" t="str">
        <f t="shared" si="8"/>
        <v/>
      </c>
      <c r="S24" s="141" t="str">
        <f t="shared" si="9"/>
        <v>-- 47%</v>
      </c>
      <c r="T24" s="129"/>
      <c r="U24" s="138"/>
      <c r="V24" s="190">
        <v>-371.47330999999991</v>
      </c>
      <c r="W24" s="131"/>
      <c r="X24" s="190">
        <v>-515.52199199999984</v>
      </c>
      <c r="Y24" s="132"/>
      <c r="Z24" s="125">
        <f t="shared" si="10"/>
        <v>144.04868199999993</v>
      </c>
      <c r="AA24" s="133" t="str">
        <f t="shared" si="16"/>
        <v/>
      </c>
      <c r="AB24" s="134">
        <f t="shared" si="17"/>
        <v>144</v>
      </c>
      <c r="AC24" s="127" t="str">
        <f t="shared" si="11"/>
        <v/>
      </c>
      <c r="AD24" s="128" t="str">
        <f t="shared" si="12"/>
        <v xml:space="preserve"> 144</v>
      </c>
      <c r="AE24" s="132"/>
      <c r="AF24" s="129">
        <f t="shared" si="23"/>
        <v>27.942296203728201</v>
      </c>
      <c r="AG24" s="129" t="str">
        <f t="shared" si="20"/>
        <v/>
      </c>
      <c r="AH24" s="130">
        <f t="shared" si="21"/>
        <v>28</v>
      </c>
      <c r="AI24" s="140" t="str">
        <f t="shared" si="14"/>
        <v/>
      </c>
      <c r="AJ24" s="141" t="str">
        <f t="shared" si="15"/>
        <v>- 28%</v>
      </c>
      <c r="AK24" s="92"/>
      <c r="AL24" s="92"/>
      <c r="AM24" s="92"/>
      <c r="AN24" s="92"/>
    </row>
    <row r="25" spans="1:40" ht="15.75" customHeight="1">
      <c r="A25" s="191" t="s">
        <v>94</v>
      </c>
      <c r="B25" s="121"/>
      <c r="C25" s="138"/>
      <c r="D25" s="192">
        <v>-32.601660000000003</v>
      </c>
      <c r="E25" s="123"/>
      <c r="F25" s="192">
        <v>-34.514596699999998</v>
      </c>
      <c r="G25" s="172"/>
      <c r="H25" s="125">
        <f t="shared" si="0"/>
        <v>1.9129366999999959</v>
      </c>
      <c r="I25" s="125">
        <f t="shared" si="1"/>
        <v>1.9129366999999959</v>
      </c>
      <c r="J25" s="126" t="str">
        <f t="shared" si="2"/>
        <v/>
      </c>
      <c r="K25" s="126">
        <f t="shared" si="3"/>
        <v>2</v>
      </c>
      <c r="L25" s="144" t="str">
        <f t="shared" si="4"/>
        <v/>
      </c>
      <c r="M25" s="145" t="str">
        <f t="shared" si="5"/>
        <v xml:space="preserve"> 2</v>
      </c>
      <c r="N25" s="129">
        <f t="shared" si="22"/>
        <v>5.5423991090702724</v>
      </c>
      <c r="O25" s="129" t="str">
        <f t="shared" si="18"/>
        <v/>
      </c>
      <c r="P25" s="130">
        <f t="shared" si="7"/>
        <v>6</v>
      </c>
      <c r="Q25" s="130"/>
      <c r="R25" s="144" t="str">
        <f t="shared" si="8"/>
        <v/>
      </c>
      <c r="S25" s="145" t="str">
        <f t="shared" si="9"/>
        <v xml:space="preserve"> 6%</v>
      </c>
      <c r="T25" s="129"/>
      <c r="U25" s="138"/>
      <c r="V25" s="192">
        <v>-324.71808999999996</v>
      </c>
      <c r="W25" s="131"/>
      <c r="X25" s="192">
        <v>-294.87662680000005</v>
      </c>
      <c r="Y25" s="132"/>
      <c r="Z25" s="125">
        <f t="shared" si="10"/>
        <v>-29.841463199999907</v>
      </c>
      <c r="AA25" s="133">
        <f t="shared" si="16"/>
        <v>-30</v>
      </c>
      <c r="AB25" s="134" t="str">
        <f t="shared" si="17"/>
        <v/>
      </c>
      <c r="AC25" s="146" t="str">
        <f t="shared" si="11"/>
        <v xml:space="preserve">-30 </v>
      </c>
      <c r="AD25" s="147" t="str">
        <f t="shared" si="12"/>
        <v/>
      </c>
      <c r="AE25" s="132"/>
      <c r="AF25" s="129">
        <f t="shared" si="23"/>
        <v>-10.119982558075002</v>
      </c>
      <c r="AG25" s="129">
        <f t="shared" si="20"/>
        <v>-10</v>
      </c>
      <c r="AH25" s="130" t="str">
        <f t="shared" si="21"/>
        <v/>
      </c>
      <c r="AI25" s="144" t="str">
        <f t="shared" si="14"/>
        <v xml:space="preserve">-10% </v>
      </c>
      <c r="AJ25" s="145" t="str">
        <f t="shared" si="15"/>
        <v/>
      </c>
      <c r="AK25" s="92"/>
      <c r="AL25" s="92"/>
      <c r="AM25" s="92"/>
      <c r="AN25" s="92"/>
    </row>
    <row r="26" spans="1:40" ht="15.75" customHeight="1">
      <c r="A26" s="193" t="s">
        <v>95</v>
      </c>
      <c r="B26" s="149"/>
      <c r="C26" s="138"/>
      <c r="D26" s="194">
        <v>-1819.1675700000003</v>
      </c>
      <c r="E26" s="195"/>
      <c r="F26" s="194">
        <v>-1843.7268241599998</v>
      </c>
      <c r="G26" s="196"/>
      <c r="H26" s="197">
        <f t="shared" si="0"/>
        <v>24.559254159999455</v>
      </c>
      <c r="I26" s="125">
        <f t="shared" si="1"/>
        <v>24.559254159999455</v>
      </c>
      <c r="J26" s="198" t="str">
        <f t="shared" si="2"/>
        <v/>
      </c>
      <c r="K26" s="198">
        <f t="shared" si="3"/>
        <v>25</v>
      </c>
      <c r="L26" s="199" t="str">
        <f t="shared" si="4"/>
        <v/>
      </c>
      <c r="M26" s="200" t="str">
        <f t="shared" si="5"/>
        <v xml:space="preserve"> 25</v>
      </c>
      <c r="N26" s="129">
        <f t="shared" si="22"/>
        <v>1.3320440879948992</v>
      </c>
      <c r="O26" s="129" t="str">
        <f t="shared" si="18"/>
        <v/>
      </c>
      <c r="P26" s="130">
        <f t="shared" si="7"/>
        <v>1</v>
      </c>
      <c r="Q26" s="130"/>
      <c r="R26" s="199" t="str">
        <f t="shared" si="8"/>
        <v/>
      </c>
      <c r="S26" s="200" t="str">
        <f t="shared" si="9"/>
        <v xml:space="preserve"> 1%</v>
      </c>
      <c r="T26" s="183"/>
      <c r="U26" s="138"/>
      <c r="V26" s="194">
        <v>-17156.77303</v>
      </c>
      <c r="W26" s="131"/>
      <c r="X26" s="194">
        <v>-16767.921169252</v>
      </c>
      <c r="Y26" s="132"/>
      <c r="Z26" s="125">
        <f t="shared" si="10"/>
        <v>-388.85186074800004</v>
      </c>
      <c r="AA26" s="133">
        <f t="shared" si="16"/>
        <v>-389</v>
      </c>
      <c r="AB26" s="134" t="str">
        <f t="shared" si="17"/>
        <v/>
      </c>
      <c r="AC26" s="201" t="str">
        <f t="shared" si="11"/>
        <v xml:space="preserve">-389 </v>
      </c>
      <c r="AD26" s="202" t="str">
        <f t="shared" si="12"/>
        <v/>
      </c>
      <c r="AE26" s="132"/>
      <c r="AF26" s="129">
        <f t="shared" si="23"/>
        <v>-2.319022476447774</v>
      </c>
      <c r="AG26" s="129">
        <f t="shared" si="20"/>
        <v>-2</v>
      </c>
      <c r="AH26" s="130" t="str">
        <f t="shared" si="21"/>
        <v/>
      </c>
      <c r="AI26" s="199" t="str">
        <f t="shared" si="14"/>
        <v xml:space="preserve">-2% </v>
      </c>
      <c r="AJ26" s="200" t="str">
        <f t="shared" si="15"/>
        <v/>
      </c>
      <c r="AK26" s="92"/>
      <c r="AL26" s="92"/>
      <c r="AM26" s="92"/>
      <c r="AN26" s="92"/>
    </row>
    <row r="27" spans="1:40" ht="15.75" customHeight="1">
      <c r="A27" s="170" t="s">
        <v>88</v>
      </c>
      <c r="B27" s="121"/>
      <c r="C27" s="138"/>
      <c r="D27" s="190">
        <v>-322.17804999999998</v>
      </c>
      <c r="E27" s="123"/>
      <c r="F27" s="190">
        <v>-369.53415744000006</v>
      </c>
      <c r="G27" s="172"/>
      <c r="H27" s="125">
        <f t="shared" si="0"/>
        <v>47.356107440000073</v>
      </c>
      <c r="I27" s="125">
        <f t="shared" si="1"/>
        <v>47.356107440000073</v>
      </c>
      <c r="J27" s="126" t="str">
        <f t="shared" si="2"/>
        <v/>
      </c>
      <c r="K27" s="126">
        <f t="shared" si="3"/>
        <v>47</v>
      </c>
      <c r="L27" s="140" t="str">
        <f t="shared" si="4"/>
        <v/>
      </c>
      <c r="M27" s="141" t="str">
        <f t="shared" si="5"/>
        <v xml:space="preserve"> 47</v>
      </c>
      <c r="N27" s="129">
        <f t="shared" si="22"/>
        <v>12.815082580746029</v>
      </c>
      <c r="O27" s="129" t="str">
        <f t="shared" si="18"/>
        <v/>
      </c>
      <c r="P27" s="130">
        <f t="shared" si="7"/>
        <v>13</v>
      </c>
      <c r="Q27" s="130"/>
      <c r="R27" s="140" t="str">
        <f t="shared" si="8"/>
        <v/>
      </c>
      <c r="S27" s="141" t="str">
        <f t="shared" si="9"/>
        <v xml:space="preserve"> 13%</v>
      </c>
      <c r="T27" s="129"/>
      <c r="U27" s="138"/>
      <c r="V27" s="190">
        <v>-3249.8564899999997</v>
      </c>
      <c r="W27" s="131"/>
      <c r="X27" s="190">
        <v>-3873.1981992480009</v>
      </c>
      <c r="Y27" s="132"/>
      <c r="Z27" s="125">
        <f t="shared" si="10"/>
        <v>623.34170924800128</v>
      </c>
      <c r="AA27" s="133" t="str">
        <f t="shared" si="16"/>
        <v/>
      </c>
      <c r="AB27" s="134">
        <f t="shared" si="17"/>
        <v>623</v>
      </c>
      <c r="AC27" s="127" t="str">
        <f t="shared" si="11"/>
        <v/>
      </c>
      <c r="AD27" s="128" t="str">
        <f t="shared" si="12"/>
        <v>█ 623</v>
      </c>
      <c r="AE27" s="132"/>
      <c r="AF27" s="129">
        <f t="shared" si="23"/>
        <v>16.093720929877176</v>
      </c>
      <c r="AG27" s="129" t="str">
        <f t="shared" si="20"/>
        <v/>
      </c>
      <c r="AH27" s="130">
        <f t="shared" si="21"/>
        <v>16</v>
      </c>
      <c r="AI27" s="140" t="str">
        <f t="shared" si="14"/>
        <v/>
      </c>
      <c r="AJ27" s="141" t="str">
        <f t="shared" si="15"/>
        <v xml:space="preserve"> 16%</v>
      </c>
      <c r="AK27" s="92"/>
      <c r="AL27" s="92"/>
      <c r="AM27" s="92"/>
      <c r="AN27" s="92"/>
    </row>
    <row r="28" spans="1:40" ht="15.75" customHeight="1">
      <c r="A28" s="170" t="s">
        <v>96</v>
      </c>
      <c r="B28" s="121"/>
      <c r="C28" s="138"/>
      <c r="D28" s="190">
        <v>-64.337779999999995</v>
      </c>
      <c r="E28" s="123"/>
      <c r="F28" s="190">
        <v>-58.998786899999999</v>
      </c>
      <c r="G28" s="172"/>
      <c r="H28" s="125">
        <f t="shared" si="0"/>
        <v>-5.3389930999999962</v>
      </c>
      <c r="I28" s="125">
        <f t="shared" si="1"/>
        <v>5.3389930999999962</v>
      </c>
      <c r="J28" s="126">
        <f t="shared" si="2"/>
        <v>-5</v>
      </c>
      <c r="K28" s="126" t="str">
        <f t="shared" si="3"/>
        <v/>
      </c>
      <c r="L28" s="140" t="str">
        <f t="shared" si="4"/>
        <v xml:space="preserve">-5 </v>
      </c>
      <c r="M28" s="141" t="str">
        <f t="shared" si="5"/>
        <v/>
      </c>
      <c r="N28" s="129">
        <f t="shared" si="22"/>
        <v>-9.049326910821609</v>
      </c>
      <c r="O28" s="129">
        <f t="shared" si="18"/>
        <v>-9</v>
      </c>
      <c r="P28" s="130" t="str">
        <f t="shared" si="7"/>
        <v/>
      </c>
      <c r="Q28" s="130"/>
      <c r="R28" s="140" t="str">
        <f t="shared" si="8"/>
        <v xml:space="preserve">-9% </v>
      </c>
      <c r="S28" s="141" t="str">
        <f t="shared" si="9"/>
        <v/>
      </c>
      <c r="T28" s="129"/>
      <c r="U28" s="138"/>
      <c r="V28" s="190">
        <v>-485.84253999999999</v>
      </c>
      <c r="W28" s="131"/>
      <c r="X28" s="190">
        <v>-522.08710589999998</v>
      </c>
      <c r="Y28" s="132"/>
      <c r="Z28" s="125">
        <f t="shared" si="10"/>
        <v>36.244565899999998</v>
      </c>
      <c r="AA28" s="133" t="str">
        <f t="shared" si="16"/>
        <v/>
      </c>
      <c r="AB28" s="134">
        <f t="shared" si="17"/>
        <v>36</v>
      </c>
      <c r="AC28" s="127" t="str">
        <f t="shared" si="11"/>
        <v/>
      </c>
      <c r="AD28" s="128" t="str">
        <f t="shared" si="12"/>
        <v xml:space="preserve"> 36</v>
      </c>
      <c r="AE28" s="132"/>
      <c r="AF28" s="129">
        <f t="shared" si="23"/>
        <v>6.9422449798908215</v>
      </c>
      <c r="AG28" s="129" t="str">
        <f t="shared" si="20"/>
        <v/>
      </c>
      <c r="AH28" s="130">
        <f t="shared" si="21"/>
        <v>7</v>
      </c>
      <c r="AI28" s="140" t="str">
        <f t="shared" si="14"/>
        <v/>
      </c>
      <c r="AJ28" s="141" t="str">
        <f t="shared" si="15"/>
        <v xml:space="preserve"> 7%</v>
      </c>
      <c r="AK28" s="92"/>
      <c r="AL28" s="92"/>
      <c r="AM28" s="92"/>
      <c r="AN28" s="92"/>
    </row>
    <row r="29" spans="1:40" ht="15.75" customHeight="1">
      <c r="A29" s="170" t="s">
        <v>97</v>
      </c>
      <c r="B29" s="121"/>
      <c r="C29" s="138"/>
      <c r="D29" s="190">
        <v>-121.48948999999999</v>
      </c>
      <c r="E29" s="123"/>
      <c r="F29" s="190">
        <v>-65.979262700000007</v>
      </c>
      <c r="G29" s="172"/>
      <c r="H29" s="125">
        <f t="shared" si="0"/>
        <v>-55.510227299999983</v>
      </c>
      <c r="I29" s="125">
        <f t="shared" si="1"/>
        <v>55.510227299999983</v>
      </c>
      <c r="J29" s="126">
        <f t="shared" si="2"/>
        <v>-56</v>
      </c>
      <c r="K29" s="126" t="str">
        <f t="shared" si="3"/>
        <v/>
      </c>
      <c r="L29" s="140" t="str">
        <f t="shared" si="4"/>
        <v xml:space="preserve">-56 </v>
      </c>
      <c r="M29" s="141" t="str">
        <f t="shared" si="5"/>
        <v/>
      </c>
      <c r="N29" s="129">
        <f t="shared" si="22"/>
        <v>-84.132839665696935</v>
      </c>
      <c r="O29" s="129">
        <f t="shared" si="18"/>
        <v>-84</v>
      </c>
      <c r="P29" s="130" t="str">
        <f t="shared" si="7"/>
        <v/>
      </c>
      <c r="Q29" s="130"/>
      <c r="R29" s="140" t="str">
        <f t="shared" si="8"/>
        <v>-84% -----</v>
      </c>
      <c r="S29" s="141" t="str">
        <f t="shared" si="9"/>
        <v/>
      </c>
      <c r="T29" s="129"/>
      <c r="U29" s="138"/>
      <c r="V29" s="190">
        <v>-2984.6109799999995</v>
      </c>
      <c r="W29" s="131"/>
      <c r="X29" s="190">
        <v>-3207.5689757999994</v>
      </c>
      <c r="Y29" s="132"/>
      <c r="Z29" s="125">
        <f t="shared" si="10"/>
        <v>222.95799579999994</v>
      </c>
      <c r="AA29" s="133" t="str">
        <f t="shared" si="16"/>
        <v/>
      </c>
      <c r="AB29" s="134">
        <f t="shared" si="17"/>
        <v>223</v>
      </c>
      <c r="AC29" s="127" t="str">
        <f t="shared" si="11"/>
        <v/>
      </c>
      <c r="AD29" s="128" t="str">
        <f t="shared" si="12"/>
        <v xml:space="preserve"> 223</v>
      </c>
      <c r="AE29" s="132"/>
      <c r="AF29" s="129">
        <f t="shared" si="23"/>
        <v>6.9509961432518192</v>
      </c>
      <c r="AG29" s="129" t="str">
        <f t="shared" si="20"/>
        <v/>
      </c>
      <c r="AH29" s="130">
        <f t="shared" si="21"/>
        <v>7</v>
      </c>
      <c r="AI29" s="140" t="str">
        <f t="shared" si="14"/>
        <v/>
      </c>
      <c r="AJ29" s="141" t="str">
        <f t="shared" si="15"/>
        <v xml:space="preserve"> 7%</v>
      </c>
      <c r="AK29" s="92"/>
      <c r="AL29" s="92"/>
      <c r="AM29" s="92"/>
      <c r="AN29" s="92"/>
    </row>
    <row r="30" spans="1:40" ht="15.75" customHeight="1">
      <c r="A30" s="170" t="s">
        <v>98</v>
      </c>
      <c r="B30" s="121"/>
      <c r="C30" s="138"/>
      <c r="D30" s="190">
        <v>-57.662320000000001</v>
      </c>
      <c r="E30" s="123"/>
      <c r="F30" s="190">
        <v>-63.625456700000001</v>
      </c>
      <c r="G30" s="172"/>
      <c r="H30" s="125">
        <f t="shared" si="0"/>
        <v>5.9631366999999997</v>
      </c>
      <c r="I30" s="125">
        <f t="shared" si="1"/>
        <v>5.9631366999999997</v>
      </c>
      <c r="J30" s="126" t="str">
        <f t="shared" si="2"/>
        <v/>
      </c>
      <c r="K30" s="126">
        <f t="shared" si="3"/>
        <v>6</v>
      </c>
      <c r="L30" s="140" t="str">
        <f t="shared" si="4"/>
        <v/>
      </c>
      <c r="M30" s="141" t="str">
        <f t="shared" si="5"/>
        <v xml:space="preserve"> 6</v>
      </c>
      <c r="N30" s="129">
        <f t="shared" si="22"/>
        <v>9.3722497397806475</v>
      </c>
      <c r="O30" s="129" t="str">
        <f t="shared" si="18"/>
        <v/>
      </c>
      <c r="P30" s="130">
        <f t="shared" si="7"/>
        <v>9</v>
      </c>
      <c r="Q30" s="130"/>
      <c r="R30" s="140" t="str">
        <f t="shared" si="8"/>
        <v/>
      </c>
      <c r="S30" s="141" t="str">
        <f t="shared" si="9"/>
        <v xml:space="preserve"> 9%</v>
      </c>
      <c r="T30" s="129"/>
      <c r="U30" s="138"/>
      <c r="V30" s="190">
        <v>-624.31544999999994</v>
      </c>
      <c r="W30" s="131"/>
      <c r="X30" s="190">
        <v>-660.35456699999997</v>
      </c>
      <c r="Y30" s="132"/>
      <c r="Z30" s="125">
        <f t="shared" si="10"/>
        <v>36.039117000000033</v>
      </c>
      <c r="AA30" s="133" t="str">
        <f t="shared" si="16"/>
        <v/>
      </c>
      <c r="AB30" s="134">
        <f t="shared" si="17"/>
        <v>36</v>
      </c>
      <c r="AC30" s="127" t="str">
        <f t="shared" si="11"/>
        <v/>
      </c>
      <c r="AD30" s="128" t="str">
        <f t="shared" si="12"/>
        <v xml:space="preserve"> 36</v>
      </c>
      <c r="AE30" s="132"/>
      <c r="AF30" s="129">
        <f t="shared" si="23"/>
        <v>5.457540358011947</v>
      </c>
      <c r="AG30" s="129" t="str">
        <f t="shared" si="20"/>
        <v/>
      </c>
      <c r="AH30" s="130">
        <f t="shared" si="21"/>
        <v>5</v>
      </c>
      <c r="AI30" s="140" t="str">
        <f t="shared" si="14"/>
        <v/>
      </c>
      <c r="AJ30" s="141" t="str">
        <f t="shared" si="15"/>
        <v xml:space="preserve"> 5%</v>
      </c>
      <c r="AK30" s="92"/>
      <c r="AL30" s="92"/>
      <c r="AM30" s="92"/>
      <c r="AN30" s="92"/>
    </row>
    <row r="31" spans="1:40" ht="15.75" customHeight="1">
      <c r="A31" s="170" t="s">
        <v>99</v>
      </c>
      <c r="B31" s="121"/>
      <c r="C31" s="138"/>
      <c r="D31" s="190">
        <v>-29.947290000000002</v>
      </c>
      <c r="E31" s="123"/>
      <c r="F31" s="190">
        <v>-84.234369999999998</v>
      </c>
      <c r="G31" s="172"/>
      <c r="H31" s="125">
        <f t="shared" si="0"/>
        <v>54.287079999999996</v>
      </c>
      <c r="I31" s="125">
        <f t="shared" si="1"/>
        <v>54.287079999999996</v>
      </c>
      <c r="J31" s="126" t="str">
        <f t="shared" si="2"/>
        <v/>
      </c>
      <c r="K31" s="126">
        <f t="shared" si="3"/>
        <v>54</v>
      </c>
      <c r="L31" s="140" t="str">
        <f t="shared" si="4"/>
        <v/>
      </c>
      <c r="M31" s="141" t="str">
        <f t="shared" si="5"/>
        <v xml:space="preserve"> 54</v>
      </c>
      <c r="N31" s="129">
        <f t="shared" si="22"/>
        <v>64.447659547996849</v>
      </c>
      <c r="O31" s="129" t="str">
        <f t="shared" si="18"/>
        <v/>
      </c>
      <c r="P31" s="130">
        <f t="shared" si="7"/>
        <v>64</v>
      </c>
      <c r="Q31" s="130"/>
      <c r="R31" s="140" t="str">
        <f t="shared" si="8"/>
        <v/>
      </c>
      <c r="S31" s="141" t="str">
        <f t="shared" si="9"/>
        <v>--- 64%</v>
      </c>
      <c r="T31" s="129"/>
      <c r="U31" s="138"/>
      <c r="V31" s="190">
        <v>-268.31744999999995</v>
      </c>
      <c r="W31" s="131"/>
      <c r="X31" s="190">
        <v>-580.54033000000004</v>
      </c>
      <c r="Y31" s="132"/>
      <c r="Z31" s="125">
        <f t="shared" si="10"/>
        <v>312.22288000000009</v>
      </c>
      <c r="AA31" s="133" t="str">
        <f t="shared" si="16"/>
        <v/>
      </c>
      <c r="AB31" s="134">
        <f t="shared" si="17"/>
        <v>312</v>
      </c>
      <c r="AC31" s="127" t="str">
        <f t="shared" si="11"/>
        <v/>
      </c>
      <c r="AD31" s="128" t="str">
        <f t="shared" si="12"/>
        <v xml:space="preserve"> 312</v>
      </c>
      <c r="AE31" s="132"/>
      <c r="AF31" s="129">
        <f t="shared" si="23"/>
        <v>53.781428070638967</v>
      </c>
      <c r="AG31" s="129" t="str">
        <f t="shared" si="20"/>
        <v/>
      </c>
      <c r="AH31" s="130">
        <f t="shared" si="21"/>
        <v>54</v>
      </c>
      <c r="AI31" s="140" t="str">
        <f t="shared" si="14"/>
        <v/>
      </c>
      <c r="AJ31" s="141" t="str">
        <f t="shared" si="15"/>
        <v>--- 54%</v>
      </c>
      <c r="AK31" s="92"/>
      <c r="AL31" s="92"/>
      <c r="AM31" s="92"/>
      <c r="AN31" s="92"/>
    </row>
    <row r="32" spans="1:40" ht="15.75" customHeight="1">
      <c r="A32" s="170" t="s">
        <v>100</v>
      </c>
      <c r="B32" s="121"/>
      <c r="C32" s="138"/>
      <c r="D32" s="190">
        <v>-8.4444999999999997</v>
      </c>
      <c r="E32" s="123"/>
      <c r="F32" s="190">
        <v>-11.5567767</v>
      </c>
      <c r="G32" s="172"/>
      <c r="H32" s="125">
        <f t="shared" si="0"/>
        <v>3.1122767000000007</v>
      </c>
      <c r="I32" s="125">
        <f t="shared" si="1"/>
        <v>3.1122767000000007</v>
      </c>
      <c r="J32" s="126" t="str">
        <f t="shared" si="2"/>
        <v/>
      </c>
      <c r="K32" s="126">
        <f t="shared" si="3"/>
        <v>3</v>
      </c>
      <c r="L32" s="140" t="str">
        <f t="shared" si="4"/>
        <v/>
      </c>
      <c r="M32" s="141" t="str">
        <f t="shared" si="5"/>
        <v xml:space="preserve"> 3</v>
      </c>
      <c r="N32" s="129">
        <f t="shared" si="22"/>
        <v>26.930317862765317</v>
      </c>
      <c r="O32" s="129" t="str">
        <f t="shared" si="18"/>
        <v/>
      </c>
      <c r="P32" s="130">
        <f t="shared" si="7"/>
        <v>27</v>
      </c>
      <c r="Q32" s="130"/>
      <c r="R32" s="140" t="str">
        <f t="shared" si="8"/>
        <v/>
      </c>
      <c r="S32" s="141" t="str">
        <f t="shared" si="9"/>
        <v>- 27%</v>
      </c>
      <c r="T32" s="129"/>
      <c r="U32" s="138"/>
      <c r="V32" s="190">
        <v>-61.704850000000008</v>
      </c>
      <c r="W32" s="131"/>
      <c r="X32" s="190">
        <v>-120.019407</v>
      </c>
      <c r="Y32" s="132"/>
      <c r="Z32" s="125">
        <f t="shared" si="10"/>
        <v>58.314556999999994</v>
      </c>
      <c r="AA32" s="133" t="str">
        <f t="shared" si="16"/>
        <v/>
      </c>
      <c r="AB32" s="134">
        <f t="shared" si="17"/>
        <v>58</v>
      </c>
      <c r="AC32" s="127" t="str">
        <f t="shared" si="11"/>
        <v/>
      </c>
      <c r="AD32" s="128" t="str">
        <f t="shared" si="12"/>
        <v xml:space="preserve"> 58</v>
      </c>
      <c r="AE32" s="132"/>
      <c r="AF32" s="129">
        <f t="shared" si="23"/>
        <v>48.587606336031961</v>
      </c>
      <c r="AG32" s="129" t="str">
        <f t="shared" si="20"/>
        <v/>
      </c>
      <c r="AH32" s="130">
        <f t="shared" si="21"/>
        <v>49</v>
      </c>
      <c r="AI32" s="140" t="str">
        <f t="shared" si="14"/>
        <v/>
      </c>
      <c r="AJ32" s="141" t="str">
        <f t="shared" si="15"/>
        <v>-- 49%</v>
      </c>
      <c r="AK32" s="92"/>
      <c r="AL32" s="92"/>
      <c r="AM32" s="92"/>
      <c r="AN32" s="92"/>
    </row>
    <row r="33" spans="1:40" ht="15.75" customHeight="1">
      <c r="A33" s="170" t="s">
        <v>101</v>
      </c>
      <c r="B33" s="121"/>
      <c r="C33" s="138"/>
      <c r="D33" s="190">
        <v>-9.8394300000000001</v>
      </c>
      <c r="E33" s="123"/>
      <c r="F33" s="190">
        <v>-13.6313333</v>
      </c>
      <c r="G33" s="172"/>
      <c r="H33" s="125">
        <f t="shared" si="0"/>
        <v>3.7919032999999995</v>
      </c>
      <c r="I33" s="125">
        <f t="shared" si="1"/>
        <v>3.7919032999999995</v>
      </c>
      <c r="J33" s="126" t="str">
        <f t="shared" si="2"/>
        <v/>
      </c>
      <c r="K33" s="126">
        <f t="shared" si="3"/>
        <v>4</v>
      </c>
      <c r="L33" s="140" t="str">
        <f t="shared" si="4"/>
        <v/>
      </c>
      <c r="M33" s="141" t="str">
        <f t="shared" si="5"/>
        <v xml:space="preserve"> 4</v>
      </c>
      <c r="N33" s="129">
        <f t="shared" si="22"/>
        <v>27.817552520706101</v>
      </c>
      <c r="O33" s="129" t="str">
        <f t="shared" si="18"/>
        <v/>
      </c>
      <c r="P33" s="130">
        <f t="shared" si="7"/>
        <v>28</v>
      </c>
      <c r="Q33" s="130"/>
      <c r="R33" s="140" t="str">
        <f t="shared" si="8"/>
        <v/>
      </c>
      <c r="S33" s="141" t="str">
        <f t="shared" si="9"/>
        <v>- 28%</v>
      </c>
      <c r="T33" s="129"/>
      <c r="U33" s="138"/>
      <c r="V33" s="190">
        <v>-87.640070000000009</v>
      </c>
      <c r="W33" s="131"/>
      <c r="X33" s="190">
        <v>-136.01333300000002</v>
      </c>
      <c r="Y33" s="132"/>
      <c r="Z33" s="125">
        <f t="shared" si="10"/>
        <v>48.373263000000009</v>
      </c>
      <c r="AA33" s="133" t="str">
        <f t="shared" si="16"/>
        <v/>
      </c>
      <c r="AB33" s="134">
        <f t="shared" si="17"/>
        <v>48</v>
      </c>
      <c r="AC33" s="127" t="str">
        <f t="shared" si="11"/>
        <v/>
      </c>
      <c r="AD33" s="128" t="str">
        <f t="shared" si="12"/>
        <v xml:space="preserve"> 48</v>
      </c>
      <c r="AE33" s="132"/>
      <c r="AF33" s="129">
        <f t="shared" si="23"/>
        <v>35.565089049027279</v>
      </c>
      <c r="AG33" s="129" t="str">
        <f t="shared" si="20"/>
        <v/>
      </c>
      <c r="AH33" s="130">
        <f t="shared" si="21"/>
        <v>36</v>
      </c>
      <c r="AI33" s="140" t="str">
        <f t="shared" si="14"/>
        <v/>
      </c>
      <c r="AJ33" s="141" t="str">
        <f t="shared" si="15"/>
        <v>-- 36%</v>
      </c>
      <c r="AK33" s="92"/>
      <c r="AL33" s="92"/>
      <c r="AM33" s="92"/>
      <c r="AN33" s="92"/>
    </row>
    <row r="34" spans="1:40" ht="15.75" customHeight="1">
      <c r="A34" s="170" t="s">
        <v>102</v>
      </c>
      <c r="B34" s="121"/>
      <c r="C34" s="138"/>
      <c r="D34" s="190">
        <v>-69.426380000000009</v>
      </c>
      <c r="E34" s="123"/>
      <c r="F34" s="190">
        <v>-75.575500000000005</v>
      </c>
      <c r="G34" s="172"/>
      <c r="H34" s="125">
        <f t="shared" si="0"/>
        <v>6.1491199999999964</v>
      </c>
      <c r="I34" s="125">
        <f t="shared" si="1"/>
        <v>6.1491199999999964</v>
      </c>
      <c r="J34" s="126" t="str">
        <f t="shared" si="2"/>
        <v/>
      </c>
      <c r="K34" s="126">
        <f t="shared" si="3"/>
        <v>6</v>
      </c>
      <c r="L34" s="140" t="str">
        <f t="shared" si="4"/>
        <v/>
      </c>
      <c r="M34" s="141" t="str">
        <f t="shared" si="5"/>
        <v xml:space="preserve"> 6</v>
      </c>
      <c r="N34" s="129">
        <f t="shared" si="22"/>
        <v>8.1363934079165858</v>
      </c>
      <c r="O34" s="129" t="str">
        <f t="shared" si="18"/>
        <v/>
      </c>
      <c r="P34" s="130">
        <f t="shared" si="7"/>
        <v>8</v>
      </c>
      <c r="Q34" s="130"/>
      <c r="R34" s="140" t="str">
        <f t="shared" si="8"/>
        <v/>
      </c>
      <c r="S34" s="141" t="str">
        <f t="shared" si="9"/>
        <v xml:space="preserve"> 8%</v>
      </c>
      <c r="T34" s="129"/>
      <c r="U34" s="138"/>
      <c r="V34" s="190">
        <v>-722.08417000000009</v>
      </c>
      <c r="W34" s="131"/>
      <c r="X34" s="190">
        <v>-883.56500000000005</v>
      </c>
      <c r="Y34" s="132"/>
      <c r="Z34" s="125">
        <f t="shared" si="10"/>
        <v>161.48082999999997</v>
      </c>
      <c r="AA34" s="133" t="str">
        <f t="shared" si="16"/>
        <v/>
      </c>
      <c r="AB34" s="134">
        <f t="shared" si="17"/>
        <v>161</v>
      </c>
      <c r="AC34" s="127" t="str">
        <f t="shared" si="11"/>
        <v/>
      </c>
      <c r="AD34" s="128" t="str">
        <f t="shared" si="12"/>
        <v xml:space="preserve"> 161</v>
      </c>
      <c r="AE34" s="132"/>
      <c r="AF34" s="129">
        <f t="shared" si="23"/>
        <v>18.276055525060407</v>
      </c>
      <c r="AG34" s="129" t="str">
        <f t="shared" si="20"/>
        <v/>
      </c>
      <c r="AH34" s="130">
        <f t="shared" si="21"/>
        <v>18</v>
      </c>
      <c r="AI34" s="140" t="str">
        <f t="shared" si="14"/>
        <v/>
      </c>
      <c r="AJ34" s="141" t="str">
        <f t="shared" si="15"/>
        <v>- 18%</v>
      </c>
      <c r="AK34" s="92"/>
      <c r="AL34" s="92"/>
      <c r="AM34" s="92"/>
      <c r="AN34" s="92"/>
    </row>
    <row r="35" spans="1:40" ht="15.75" customHeight="1">
      <c r="A35" s="170" t="s">
        <v>103</v>
      </c>
      <c r="B35" s="121"/>
      <c r="C35" s="138"/>
      <c r="D35" s="190">
        <v>-157.63605999999999</v>
      </c>
      <c r="E35" s="123"/>
      <c r="F35" s="190">
        <v>-176.92803640000002</v>
      </c>
      <c r="G35" s="172"/>
      <c r="H35" s="125">
        <f t="shared" si="0"/>
        <v>19.291976400000038</v>
      </c>
      <c r="I35" s="125">
        <f t="shared" si="1"/>
        <v>19.291976400000038</v>
      </c>
      <c r="J35" s="126" t="str">
        <f t="shared" si="2"/>
        <v/>
      </c>
      <c r="K35" s="126">
        <f t="shared" si="3"/>
        <v>19</v>
      </c>
      <c r="L35" s="140" t="str">
        <f t="shared" si="4"/>
        <v/>
      </c>
      <c r="M35" s="141" t="str">
        <f t="shared" si="5"/>
        <v xml:space="preserve"> 19</v>
      </c>
      <c r="N35" s="129">
        <f t="shared" si="22"/>
        <v>10.903854918948298</v>
      </c>
      <c r="O35" s="129" t="str">
        <f t="shared" si="18"/>
        <v/>
      </c>
      <c r="P35" s="130">
        <f t="shared" si="7"/>
        <v>11</v>
      </c>
      <c r="Q35" s="130"/>
      <c r="R35" s="140" t="str">
        <f t="shared" si="8"/>
        <v/>
      </c>
      <c r="S35" s="141" t="str">
        <f t="shared" si="9"/>
        <v xml:space="preserve"> 11%</v>
      </c>
      <c r="T35" s="129"/>
      <c r="U35" s="138"/>
      <c r="V35" s="190">
        <v>-1402.6529500000001</v>
      </c>
      <c r="W35" s="131"/>
      <c r="X35" s="190">
        <v>-1934.0472336999999</v>
      </c>
      <c r="Y35" s="132"/>
      <c r="Z35" s="125">
        <f t="shared" si="10"/>
        <v>531.39428369999973</v>
      </c>
      <c r="AA35" s="133" t="str">
        <f t="shared" si="16"/>
        <v/>
      </c>
      <c r="AB35" s="134">
        <f t="shared" si="17"/>
        <v>531</v>
      </c>
      <c r="AC35" s="127" t="str">
        <f t="shared" si="11"/>
        <v/>
      </c>
      <c r="AD35" s="128" t="str">
        <f t="shared" si="12"/>
        <v>█ 531</v>
      </c>
      <c r="AE35" s="132"/>
      <c r="AF35" s="129">
        <f t="shared" si="23"/>
        <v>27.475765557359033</v>
      </c>
      <c r="AG35" s="129" t="str">
        <f t="shared" si="20"/>
        <v/>
      </c>
      <c r="AH35" s="130">
        <f t="shared" si="21"/>
        <v>27</v>
      </c>
      <c r="AI35" s="140" t="str">
        <f t="shared" si="14"/>
        <v/>
      </c>
      <c r="AJ35" s="141" t="str">
        <f t="shared" si="15"/>
        <v>- 27%</v>
      </c>
      <c r="AK35" s="92"/>
      <c r="AL35" s="92"/>
      <c r="AM35" s="92"/>
      <c r="AN35" s="92"/>
    </row>
    <row r="36" spans="1:40" ht="15.75" customHeight="1">
      <c r="A36" s="203" t="s">
        <v>104</v>
      </c>
      <c r="B36" s="121"/>
      <c r="C36" s="138"/>
      <c r="D36" s="204">
        <v>-203.14802</v>
      </c>
      <c r="E36" s="123"/>
      <c r="F36" s="204">
        <v>-13.27505</v>
      </c>
      <c r="G36" s="172"/>
      <c r="H36" s="125">
        <f t="shared" si="0"/>
        <v>-189.87297000000001</v>
      </c>
      <c r="I36" s="125">
        <f t="shared" si="1"/>
        <v>189.87297000000001</v>
      </c>
      <c r="J36" s="126">
        <f t="shared" si="2"/>
        <v>-190</v>
      </c>
      <c r="K36" s="126" t="str">
        <f t="shared" si="3"/>
        <v/>
      </c>
      <c r="L36" s="144" t="str">
        <f t="shared" si="4"/>
        <v>-190 █</v>
      </c>
      <c r="M36" s="145" t="str">
        <f t="shared" si="5"/>
        <v/>
      </c>
      <c r="N36" s="129">
        <f t="shared" si="22"/>
        <v>-1430.2994715650789</v>
      </c>
      <c r="O36" s="129">
        <f t="shared" si="18"/>
        <v>100</v>
      </c>
      <c r="P36" s="130" t="str">
        <f t="shared" si="7"/>
        <v/>
      </c>
      <c r="Q36" s="130"/>
      <c r="R36" s="144" t="str">
        <f t="shared" si="8"/>
        <v>100% ------</v>
      </c>
      <c r="S36" s="145" t="str">
        <f t="shared" si="9"/>
        <v/>
      </c>
      <c r="T36" s="129"/>
      <c r="U36" s="138"/>
      <c r="V36" s="204">
        <v>-577.01416000000006</v>
      </c>
      <c r="W36" s="131"/>
      <c r="X36" s="204">
        <v>-208.75616669999997</v>
      </c>
      <c r="Y36" s="132"/>
      <c r="Z36" s="125">
        <f t="shared" si="10"/>
        <v>-368.25799330000007</v>
      </c>
      <c r="AA36" s="133">
        <f t="shared" si="16"/>
        <v>-368</v>
      </c>
      <c r="AB36" s="134" t="str">
        <f t="shared" si="17"/>
        <v/>
      </c>
      <c r="AC36" s="146" t="str">
        <f t="shared" si="11"/>
        <v xml:space="preserve">-368 </v>
      </c>
      <c r="AD36" s="147" t="str">
        <f t="shared" si="12"/>
        <v/>
      </c>
      <c r="AE36" s="132"/>
      <c r="AF36" s="129">
        <f t="shared" si="23"/>
        <v>-176.40580353691661</v>
      </c>
      <c r="AG36" s="129">
        <f t="shared" si="20"/>
        <v>100</v>
      </c>
      <c r="AH36" s="130" t="str">
        <f t="shared" si="21"/>
        <v/>
      </c>
      <c r="AI36" s="144" t="str">
        <f t="shared" si="14"/>
        <v>100% ------</v>
      </c>
      <c r="AJ36" s="145" t="str">
        <f t="shared" si="15"/>
        <v/>
      </c>
      <c r="AK36" s="92"/>
      <c r="AL36" s="92"/>
      <c r="AM36" s="92"/>
      <c r="AN36" s="92"/>
    </row>
    <row r="37" spans="1:40" ht="15.75" customHeight="1">
      <c r="A37" s="205" t="s">
        <v>105</v>
      </c>
      <c r="B37" s="149"/>
      <c r="C37" s="138"/>
      <c r="D37" s="194">
        <v>-1044.10932</v>
      </c>
      <c r="E37" s="151"/>
      <c r="F37" s="206">
        <v>-933.33873014000017</v>
      </c>
      <c r="G37" s="196"/>
      <c r="H37" s="197">
        <f t="shared" si="0"/>
        <v>-110.77058985999986</v>
      </c>
      <c r="I37" s="125">
        <f t="shared" si="1"/>
        <v>110.77058985999986</v>
      </c>
      <c r="J37" s="198">
        <f t="shared" si="2"/>
        <v>-111</v>
      </c>
      <c r="K37" s="198" t="str">
        <f t="shared" si="3"/>
        <v/>
      </c>
      <c r="L37" s="199" t="str">
        <f t="shared" si="4"/>
        <v xml:space="preserve">-111 </v>
      </c>
      <c r="M37" s="200" t="str">
        <f t="shared" si="5"/>
        <v/>
      </c>
      <c r="N37" s="129">
        <f t="shared" si="22"/>
        <v>-11.868208859540674</v>
      </c>
      <c r="O37" s="129">
        <f t="shared" si="18"/>
        <v>-12</v>
      </c>
      <c r="P37" s="130" t="str">
        <f t="shared" si="7"/>
        <v/>
      </c>
      <c r="Q37" s="130"/>
      <c r="R37" s="201" t="str">
        <f t="shared" si="8"/>
        <v xml:space="preserve">-12% </v>
      </c>
      <c r="S37" s="200" t="str">
        <f t="shared" si="9"/>
        <v/>
      </c>
      <c r="T37" s="183"/>
      <c r="U37" s="138"/>
      <c r="V37" s="194">
        <v>-10464.03911</v>
      </c>
      <c r="W37" s="131"/>
      <c r="X37" s="206">
        <v>-12126.150318348</v>
      </c>
      <c r="Y37" s="132"/>
      <c r="Z37" s="125">
        <f t="shared" si="10"/>
        <v>1662.1112083480002</v>
      </c>
      <c r="AA37" s="133" t="str">
        <f t="shared" si="16"/>
        <v/>
      </c>
      <c r="AB37" s="134">
        <f t="shared" si="17"/>
        <v>1662</v>
      </c>
      <c r="AC37" s="201" t="str">
        <f t="shared" si="11"/>
        <v/>
      </c>
      <c r="AD37" s="200" t="str">
        <f t="shared" si="12"/>
        <v>███ 1662</v>
      </c>
      <c r="AE37" s="132"/>
      <c r="AF37" s="129">
        <f t="shared" si="23"/>
        <v>13.706833287668141</v>
      </c>
      <c r="AG37" s="129" t="str">
        <f t="shared" si="20"/>
        <v/>
      </c>
      <c r="AH37" s="130">
        <f t="shared" si="21"/>
        <v>14</v>
      </c>
      <c r="AI37" s="201" t="str">
        <f t="shared" si="14"/>
        <v/>
      </c>
      <c r="AJ37" s="200" t="str">
        <f t="shared" si="15"/>
        <v xml:space="preserve"> 14%</v>
      </c>
      <c r="AK37" s="92"/>
      <c r="AL37" s="92"/>
      <c r="AM37" s="92"/>
      <c r="AN37" s="92"/>
    </row>
    <row r="38" spans="1:40" ht="15.75" customHeight="1">
      <c r="A38" s="207" t="s">
        <v>106</v>
      </c>
      <c r="B38" s="121"/>
      <c r="C38" s="138"/>
      <c r="D38" s="208">
        <v>-2863.2768900000001</v>
      </c>
      <c r="E38" s="123"/>
      <c r="F38" s="208">
        <v>-2777.0655542999998</v>
      </c>
      <c r="G38" s="175"/>
      <c r="H38" s="125">
        <f t="shared" si="0"/>
        <v>-86.211335700000291</v>
      </c>
      <c r="I38" s="125">
        <f t="shared" si="1"/>
        <v>86.211335700000291</v>
      </c>
      <c r="J38" s="126">
        <f t="shared" si="2"/>
        <v>-86</v>
      </c>
      <c r="K38" s="126" t="str">
        <f t="shared" si="3"/>
        <v/>
      </c>
      <c r="L38" s="176" t="str">
        <f t="shared" si="4"/>
        <v xml:space="preserve">-86 </v>
      </c>
      <c r="M38" s="209" t="str">
        <f t="shared" si="5"/>
        <v/>
      </c>
      <c r="N38" s="129">
        <f t="shared" si="22"/>
        <v>-3.1044040558031005</v>
      </c>
      <c r="O38" s="129">
        <f t="shared" si="18"/>
        <v>-3</v>
      </c>
      <c r="P38" s="130" t="str">
        <f t="shared" si="7"/>
        <v/>
      </c>
      <c r="Q38" s="130"/>
      <c r="R38" s="176" t="str">
        <f t="shared" si="8"/>
        <v xml:space="preserve">-3% </v>
      </c>
      <c r="S38" s="209" t="str">
        <f t="shared" si="9"/>
        <v/>
      </c>
      <c r="T38" s="183"/>
      <c r="U38" s="138"/>
      <c r="V38" s="208">
        <v>-27620.812140000002</v>
      </c>
      <c r="W38" s="131"/>
      <c r="X38" s="208">
        <v>-28894.071487599998</v>
      </c>
      <c r="Y38" s="132"/>
      <c r="Z38" s="125">
        <f t="shared" si="10"/>
        <v>1273.2593475999965</v>
      </c>
      <c r="AA38" s="133" t="str">
        <f t="shared" si="16"/>
        <v/>
      </c>
      <c r="AB38" s="134">
        <f t="shared" si="17"/>
        <v>1273</v>
      </c>
      <c r="AC38" s="178" t="str">
        <f t="shared" si="11"/>
        <v/>
      </c>
      <c r="AD38" s="210" t="str">
        <f t="shared" si="12"/>
        <v>██ 1273</v>
      </c>
      <c r="AE38" s="132"/>
      <c r="AF38" s="129">
        <f t="shared" si="23"/>
        <v>4.4066456613648946</v>
      </c>
      <c r="AG38" s="129" t="str">
        <f t="shared" si="20"/>
        <v/>
      </c>
      <c r="AH38" s="130">
        <f t="shared" si="21"/>
        <v>4</v>
      </c>
      <c r="AI38" s="176" t="str">
        <f t="shared" si="14"/>
        <v/>
      </c>
      <c r="AJ38" s="209" t="str">
        <f t="shared" si="15"/>
        <v xml:space="preserve"> 4%</v>
      </c>
      <c r="AK38" s="92"/>
      <c r="AL38" s="135"/>
      <c r="AM38" s="136" t="str">
        <f>IF(AL38="Note ",MAX(AM$7:AM37)+1,"")</f>
        <v/>
      </c>
      <c r="AN38" s="92"/>
    </row>
    <row r="39" spans="1:40" ht="15.75" customHeight="1">
      <c r="A39" s="180" t="s">
        <v>107</v>
      </c>
      <c r="B39" s="121"/>
      <c r="C39" s="138"/>
      <c r="D39" s="211">
        <v>475.48197999999957</v>
      </c>
      <c r="E39" s="151"/>
      <c r="F39" s="211">
        <v>-97.830360200000086</v>
      </c>
      <c r="G39" s="152"/>
      <c r="H39" s="153">
        <f t="shared" si="0"/>
        <v>573.31234019999965</v>
      </c>
      <c r="I39" s="153">
        <f t="shared" si="1"/>
        <v>573.31234019999965</v>
      </c>
      <c r="J39" s="212" t="str">
        <f t="shared" si="2"/>
        <v/>
      </c>
      <c r="K39" s="212">
        <f t="shared" si="3"/>
        <v>573</v>
      </c>
      <c r="L39" s="159" t="str">
        <f t="shared" si="4"/>
        <v/>
      </c>
      <c r="M39" s="156" t="str">
        <f t="shared" si="5"/>
        <v>████ 573</v>
      </c>
      <c r="N39" s="157">
        <f>IF(F39=0,"",(ABS(D39)/ABS(F39)-1)*100)</f>
        <v>386.02701556852611</v>
      </c>
      <c r="O39" s="157" t="str">
        <f t="shared" si="18"/>
        <v/>
      </c>
      <c r="P39" s="158">
        <f t="shared" si="7"/>
        <v>100</v>
      </c>
      <c r="Q39" s="130"/>
      <c r="R39" s="159" t="str">
        <f t="shared" si="8"/>
        <v/>
      </c>
      <c r="S39" s="156" t="str">
        <f t="shared" si="9"/>
        <v>------ 100%</v>
      </c>
      <c r="T39" s="183"/>
      <c r="U39" s="138"/>
      <c r="V39" s="211">
        <v>6028.5254300000015</v>
      </c>
      <c r="W39" s="213"/>
      <c r="X39" s="211">
        <v>4959.4482679000066</v>
      </c>
      <c r="Y39" s="214"/>
      <c r="Z39" s="153">
        <f t="shared" si="10"/>
        <v>1069.0771620999949</v>
      </c>
      <c r="AA39" s="164" t="str">
        <f t="shared" si="16"/>
        <v/>
      </c>
      <c r="AB39" s="165">
        <f t="shared" si="17"/>
        <v>1069</v>
      </c>
      <c r="AC39" s="159" t="str">
        <f t="shared" si="11"/>
        <v/>
      </c>
      <c r="AD39" s="156" t="str">
        <f t="shared" si="12"/>
        <v>██ 1069</v>
      </c>
      <c r="AE39" s="214"/>
      <c r="AF39" s="157">
        <f>IF(X39=0,"",IF(X39&lt;0,((Z39/ABS(X39)-1)*100),(ABS(V39)/ABS(X39)-1)*100))</f>
        <v>21.556372893726696</v>
      </c>
      <c r="AG39" s="157" t="str">
        <f t="shared" si="20"/>
        <v/>
      </c>
      <c r="AH39" s="158">
        <f t="shared" si="21"/>
        <v>22</v>
      </c>
      <c r="AI39" s="159" t="str">
        <f t="shared" si="14"/>
        <v/>
      </c>
      <c r="AJ39" s="156" t="str">
        <f t="shared" si="15"/>
        <v>- 22%</v>
      </c>
      <c r="AK39" s="92"/>
      <c r="AL39" s="135"/>
      <c r="AM39" s="136" t="str">
        <f>IF(AL39="Note ",MAX(AM$7:AM38)+1,"")</f>
        <v/>
      </c>
      <c r="AN39" s="92"/>
    </row>
    <row r="40" spans="1:40" ht="15.75" customHeight="1">
      <c r="A40" s="213" t="s">
        <v>108</v>
      </c>
      <c r="B40" s="121"/>
      <c r="C40" s="138"/>
      <c r="D40" s="123">
        <v>-684.27518000000009</v>
      </c>
      <c r="E40" s="123"/>
      <c r="F40" s="123">
        <v>-780.83566989999997</v>
      </c>
      <c r="G40" s="124"/>
      <c r="H40" s="125">
        <f t="shared" si="0"/>
        <v>96.56048989999988</v>
      </c>
      <c r="I40" s="125">
        <f t="shared" si="1"/>
        <v>96.56048989999988</v>
      </c>
      <c r="J40" s="126" t="str">
        <f t="shared" si="2"/>
        <v/>
      </c>
      <c r="K40" s="126">
        <f t="shared" si="3"/>
        <v>97</v>
      </c>
      <c r="L40" s="144" t="str">
        <f t="shared" si="4"/>
        <v/>
      </c>
      <c r="M40" s="145" t="str">
        <f t="shared" si="5"/>
        <v xml:space="preserve"> 97</v>
      </c>
      <c r="N40" s="129">
        <f t="shared" ref="N40:N45" si="24">IF(F40=0,"",-(ABS(D40)/ABS(F40)-1)*100)</f>
        <v>12.366301082578124</v>
      </c>
      <c r="O40" s="129" t="str">
        <f t="shared" si="18"/>
        <v/>
      </c>
      <c r="P40" s="130">
        <f t="shared" si="7"/>
        <v>12</v>
      </c>
      <c r="Q40" s="130"/>
      <c r="R40" s="144" t="str">
        <f t="shared" si="8"/>
        <v/>
      </c>
      <c r="S40" s="145" t="str">
        <f t="shared" si="9"/>
        <v xml:space="preserve"> 12%</v>
      </c>
      <c r="T40" s="129"/>
      <c r="U40" s="138"/>
      <c r="V40" s="123">
        <v>-6723.5540199999996</v>
      </c>
      <c r="W40" s="131"/>
      <c r="X40" s="123">
        <v>-7628.4539604999991</v>
      </c>
      <c r="Y40" s="132"/>
      <c r="Z40" s="125">
        <f t="shared" si="10"/>
        <v>904.8999404999995</v>
      </c>
      <c r="AA40" s="133" t="str">
        <f t="shared" si="16"/>
        <v/>
      </c>
      <c r="AB40" s="134">
        <f t="shared" si="17"/>
        <v>905</v>
      </c>
      <c r="AC40" s="146" t="str">
        <f t="shared" si="11"/>
        <v/>
      </c>
      <c r="AD40" s="147" t="str">
        <f t="shared" si="12"/>
        <v>█ 905</v>
      </c>
      <c r="AE40" s="132"/>
      <c r="AF40" s="129">
        <f>IF(X40=0,"",-(ABS(V40)/ABS(X40)-1)*100)</f>
        <v>11.862166897585746</v>
      </c>
      <c r="AG40" s="129" t="str">
        <f t="shared" si="20"/>
        <v/>
      </c>
      <c r="AH40" s="130">
        <f t="shared" si="21"/>
        <v>12</v>
      </c>
      <c r="AI40" s="144" t="str">
        <f t="shared" si="14"/>
        <v/>
      </c>
      <c r="AJ40" s="145" t="str">
        <f t="shared" si="15"/>
        <v xml:space="preserve"> 12%</v>
      </c>
      <c r="AK40" s="92"/>
      <c r="AL40" s="135" t="str">
        <f>IF(ABS(SUM(O40:P40))&gt;Trigger,"Note ","")</f>
        <v xml:space="preserve">Note </v>
      </c>
      <c r="AM40" s="136">
        <f>IF(AL40="Note ",MAX(AM$7:AM39)+1,"")</f>
        <v>1</v>
      </c>
      <c r="AN40" s="92"/>
    </row>
    <row r="41" spans="1:40" ht="15.75" customHeight="1">
      <c r="A41" s="180" t="s">
        <v>109</v>
      </c>
      <c r="B41" s="121"/>
      <c r="C41" s="138"/>
      <c r="D41" s="181">
        <v>-208.79320000000052</v>
      </c>
      <c r="E41" s="215"/>
      <c r="F41" s="181">
        <v>-878.66603010000006</v>
      </c>
      <c r="G41" s="216"/>
      <c r="H41" s="153">
        <f t="shared" si="0"/>
        <v>669.87283009999953</v>
      </c>
      <c r="I41" s="153">
        <f t="shared" si="1"/>
        <v>669.87283009999953</v>
      </c>
      <c r="J41" s="212" t="str">
        <f t="shared" si="2"/>
        <v/>
      </c>
      <c r="K41" s="212">
        <f t="shared" si="3"/>
        <v>670</v>
      </c>
      <c r="L41" s="159" t="str">
        <f t="shared" si="4"/>
        <v/>
      </c>
      <c r="M41" s="156" t="str">
        <f t="shared" si="5"/>
        <v>█████ 670</v>
      </c>
      <c r="N41" s="157">
        <f t="shared" si="24"/>
        <v>76.237478991165958</v>
      </c>
      <c r="O41" s="157" t="str">
        <f t="shared" si="18"/>
        <v/>
      </c>
      <c r="P41" s="158">
        <f t="shared" si="7"/>
        <v>76</v>
      </c>
      <c r="Q41" s="130"/>
      <c r="R41" s="155" t="str">
        <f t="shared" si="8"/>
        <v/>
      </c>
      <c r="S41" s="156" t="str">
        <f t="shared" si="9"/>
        <v>---- 76%</v>
      </c>
      <c r="T41" s="183"/>
      <c r="U41" s="138"/>
      <c r="V41" s="181">
        <v>-695.02858999999808</v>
      </c>
      <c r="W41" s="213"/>
      <c r="X41" s="181">
        <v>-2669.0056925999925</v>
      </c>
      <c r="Y41" s="214"/>
      <c r="Z41" s="153">
        <f t="shared" si="10"/>
        <v>1973.9771025999944</v>
      </c>
      <c r="AA41" s="164" t="str">
        <f t="shared" si="16"/>
        <v/>
      </c>
      <c r="AB41" s="165">
        <f t="shared" si="17"/>
        <v>1974</v>
      </c>
      <c r="AC41" s="159" t="str">
        <f t="shared" si="11"/>
        <v/>
      </c>
      <c r="AD41" s="156" t="str">
        <f t="shared" si="12"/>
        <v>███ 1974</v>
      </c>
      <c r="AE41" s="214"/>
      <c r="AF41" s="157">
        <f>IF(X41=0,"",IF(X41&lt;0,(-(Z41/ABS(X41)-1)*100),(ABS(V41)/ABS(X41)-1)*100))</f>
        <v>26.040730895667032</v>
      </c>
      <c r="AG41" s="157" t="str">
        <f t="shared" si="20"/>
        <v/>
      </c>
      <c r="AH41" s="158">
        <f t="shared" si="21"/>
        <v>26</v>
      </c>
      <c r="AI41" s="155" t="str">
        <f t="shared" si="14"/>
        <v/>
      </c>
      <c r="AJ41" s="156" t="str">
        <f t="shared" si="15"/>
        <v>- 26%</v>
      </c>
      <c r="AK41" s="92"/>
      <c r="AL41" s="135"/>
      <c r="AM41" s="136" t="str">
        <f>IF(AL41="Note ",MAX(AM$7:AM40)+1,"")</f>
        <v/>
      </c>
      <c r="AN41" s="92"/>
    </row>
    <row r="42" spans="1:40" ht="15.75" customHeight="1">
      <c r="A42" s="170" t="s">
        <v>110</v>
      </c>
      <c r="B42" s="132"/>
      <c r="C42" s="138"/>
      <c r="D42" s="190">
        <v>-15.517959999999999</v>
      </c>
      <c r="E42" s="217"/>
      <c r="F42" s="190">
        <v>-16.698</v>
      </c>
      <c r="G42" s="172"/>
      <c r="H42" s="125">
        <f t="shared" si="0"/>
        <v>1.1800400000000018</v>
      </c>
      <c r="I42" s="125">
        <f t="shared" si="1"/>
        <v>1.1800400000000018</v>
      </c>
      <c r="J42" s="126" t="str">
        <f t="shared" si="2"/>
        <v/>
      </c>
      <c r="K42" s="126">
        <f t="shared" si="3"/>
        <v>1</v>
      </c>
      <c r="L42" s="140" t="str">
        <f t="shared" si="4"/>
        <v/>
      </c>
      <c r="M42" s="141" t="str">
        <f t="shared" si="5"/>
        <v xml:space="preserve"> 1</v>
      </c>
      <c r="N42" s="129">
        <f t="shared" si="24"/>
        <v>7.0669541262426749</v>
      </c>
      <c r="O42" s="129" t="str">
        <f t="shared" si="18"/>
        <v/>
      </c>
      <c r="P42" s="130">
        <f t="shared" si="7"/>
        <v>7</v>
      </c>
      <c r="Q42" s="130"/>
      <c r="R42" s="140" t="str">
        <f t="shared" si="8"/>
        <v/>
      </c>
      <c r="S42" s="141" t="str">
        <f t="shared" si="9"/>
        <v xml:space="preserve"> 7%</v>
      </c>
      <c r="T42" s="129"/>
      <c r="U42" s="138"/>
      <c r="V42" s="190">
        <v>-112.16723999999999</v>
      </c>
      <c r="W42" s="131"/>
      <c r="X42" s="190">
        <v>-159.4415406</v>
      </c>
      <c r="Y42" s="132"/>
      <c r="Z42" s="125">
        <f t="shared" si="10"/>
        <v>47.274300600000004</v>
      </c>
      <c r="AA42" s="133" t="str">
        <f t="shared" si="16"/>
        <v/>
      </c>
      <c r="AB42" s="134">
        <f t="shared" si="17"/>
        <v>47</v>
      </c>
      <c r="AC42" s="127" t="str">
        <f t="shared" si="11"/>
        <v/>
      </c>
      <c r="AD42" s="128" t="str">
        <f t="shared" si="12"/>
        <v xml:space="preserve"> 47</v>
      </c>
      <c r="AE42" s="132"/>
      <c r="AF42" s="129">
        <f>IF(X42=0,"",-(ABS(V42)/ABS(X42)-1)*100)</f>
        <v>29.649927128212916</v>
      </c>
      <c r="AG42" s="129" t="str">
        <f t="shared" si="20"/>
        <v/>
      </c>
      <c r="AH42" s="130">
        <f t="shared" si="21"/>
        <v>30</v>
      </c>
      <c r="AI42" s="140" t="str">
        <f t="shared" si="14"/>
        <v/>
      </c>
      <c r="AJ42" s="141" t="str">
        <f t="shared" si="15"/>
        <v>- 30%</v>
      </c>
      <c r="AK42" s="92"/>
      <c r="AL42" s="135" t="str">
        <f>IF(ABS(SUM(O42:P42))&gt;Trigger,"Note ","")</f>
        <v xml:space="preserve">Note </v>
      </c>
      <c r="AM42" s="136">
        <f>IF(AL42="Note ",MAX(AM$7:AM41)+1,"")</f>
        <v>2</v>
      </c>
      <c r="AN42" s="92"/>
    </row>
    <row r="43" spans="1:40" ht="15.75" customHeight="1">
      <c r="A43" s="218" t="s">
        <v>111</v>
      </c>
      <c r="B43" s="219"/>
      <c r="C43" s="138"/>
      <c r="D43" s="220">
        <v>-224.31116000000051</v>
      </c>
      <c r="E43" s="195"/>
      <c r="F43" s="220">
        <v>-895.36403010000004</v>
      </c>
      <c r="G43" s="196"/>
      <c r="H43" s="221">
        <f t="shared" si="0"/>
        <v>671.0528700999995</v>
      </c>
      <c r="I43" s="221">
        <f t="shared" si="1"/>
        <v>671.0528700999995</v>
      </c>
      <c r="J43" s="212" t="str">
        <f t="shared" si="2"/>
        <v/>
      </c>
      <c r="K43" s="212">
        <f t="shared" si="3"/>
        <v>671</v>
      </c>
      <c r="L43" s="222" t="str">
        <f t="shared" si="4"/>
        <v/>
      </c>
      <c r="M43" s="223" t="str">
        <f t="shared" si="5"/>
        <v>█████ 671</v>
      </c>
      <c r="N43" s="157">
        <f t="shared" si="24"/>
        <v>74.947490354850643</v>
      </c>
      <c r="O43" s="157" t="str">
        <f t="shared" si="18"/>
        <v/>
      </c>
      <c r="P43" s="158">
        <f>IF(N43="","",IF(N43&gt;100,100,IF(N43&gt;1,ROUND(N43,0),"")))</f>
        <v>75</v>
      </c>
      <c r="Q43" s="130"/>
      <c r="R43" s="224" t="str">
        <f t="shared" si="8"/>
        <v/>
      </c>
      <c r="S43" s="223" t="str">
        <f t="shared" si="9"/>
        <v>---- 75%</v>
      </c>
      <c r="T43" s="183"/>
      <c r="U43" s="138"/>
      <c r="V43" s="220">
        <v>-807.19582999999807</v>
      </c>
      <c r="W43" s="131"/>
      <c r="X43" s="220">
        <v>-2828.4472331999923</v>
      </c>
      <c r="Y43" s="132"/>
      <c r="Z43" s="221">
        <f t="shared" si="10"/>
        <v>2021.2514031999942</v>
      </c>
      <c r="AA43" s="164" t="str">
        <f t="shared" si="16"/>
        <v/>
      </c>
      <c r="AB43" s="165">
        <f t="shared" si="17"/>
        <v>2021</v>
      </c>
      <c r="AC43" s="159" t="str">
        <f t="shared" si="11"/>
        <v/>
      </c>
      <c r="AD43" s="156" t="str">
        <f t="shared" si="12"/>
        <v>████ 2021</v>
      </c>
      <c r="AE43" s="132"/>
      <c r="AF43" s="157">
        <f>IF(X43=0,"",IF(X43&lt;0,(-(Z43/ABS(X43)-1)*100),(ABS(V43)/ABS(X43)-1)*100))</f>
        <v>28.538479365116842</v>
      </c>
      <c r="AG43" s="157" t="str">
        <f t="shared" si="20"/>
        <v/>
      </c>
      <c r="AH43" s="158">
        <f t="shared" si="21"/>
        <v>29</v>
      </c>
      <c r="AI43" s="224" t="str">
        <f t="shared" si="14"/>
        <v/>
      </c>
      <c r="AJ43" s="223" t="str">
        <f t="shared" si="15"/>
        <v>- 29%</v>
      </c>
      <c r="AK43" s="92"/>
      <c r="AL43" s="135"/>
      <c r="AM43" s="136" t="str">
        <f>IF(AL43="Note ",MAX(AM$7:AM42)+1,"")</f>
        <v/>
      </c>
      <c r="AN43" s="92"/>
    </row>
    <row r="44" spans="1:40" ht="15.75" customHeight="1">
      <c r="A44" s="170" t="s">
        <v>112</v>
      </c>
      <c r="B44" s="132"/>
      <c r="C44" s="138"/>
      <c r="D44" s="190">
        <v>-0.92932999999999999</v>
      </c>
      <c r="E44" s="217"/>
      <c r="F44" s="190">
        <v>0</v>
      </c>
      <c r="G44" s="196"/>
      <c r="H44" s="125">
        <f t="shared" si="0"/>
        <v>-0.92932999999999999</v>
      </c>
      <c r="I44" s="125">
        <f t="shared" si="1"/>
        <v>0.92932999999999999</v>
      </c>
      <c r="J44" s="126">
        <f t="shared" si="2"/>
        <v>-1</v>
      </c>
      <c r="K44" s="126" t="str">
        <f t="shared" si="3"/>
        <v/>
      </c>
      <c r="L44" s="140" t="str">
        <f t="shared" si="4"/>
        <v xml:space="preserve">-1 </v>
      </c>
      <c r="M44" s="141" t="str">
        <f t="shared" si="5"/>
        <v/>
      </c>
      <c r="N44" s="129" t="str">
        <f t="shared" si="24"/>
        <v/>
      </c>
      <c r="O44" s="129" t="str">
        <f t="shared" si="18"/>
        <v/>
      </c>
      <c r="P44" s="130" t="str">
        <f>IF(N44="","",IF(N44&gt;100,100,IF(N44&gt;1,ROUND(N44,0),"")))</f>
        <v/>
      </c>
      <c r="Q44" s="130"/>
      <c r="R44" s="140" t="str">
        <f t="shared" si="8"/>
        <v/>
      </c>
      <c r="S44" s="141" t="str">
        <f t="shared" si="9"/>
        <v/>
      </c>
      <c r="T44" s="129"/>
      <c r="U44" s="138"/>
      <c r="V44" s="190">
        <v>-10.45377</v>
      </c>
      <c r="W44" s="131"/>
      <c r="X44" s="190">
        <v>0</v>
      </c>
      <c r="Y44" s="132"/>
      <c r="Z44" s="125">
        <f t="shared" si="10"/>
        <v>-10.45377</v>
      </c>
      <c r="AA44" s="133">
        <f t="shared" si="16"/>
        <v>-10</v>
      </c>
      <c r="AB44" s="134" t="str">
        <f t="shared" si="17"/>
        <v/>
      </c>
      <c r="AC44" s="127" t="str">
        <f t="shared" si="11"/>
        <v xml:space="preserve">-10 </v>
      </c>
      <c r="AD44" s="128" t="str">
        <f t="shared" si="12"/>
        <v/>
      </c>
      <c r="AE44" s="132"/>
      <c r="AF44" s="129" t="str">
        <f>IF(X44=0,"",-(ABS(V44)/ABS(X44)-1)*100)</f>
        <v/>
      </c>
      <c r="AG44" s="129" t="str">
        <f t="shared" si="20"/>
        <v/>
      </c>
      <c r="AH44" s="130" t="str">
        <f t="shared" si="21"/>
        <v/>
      </c>
      <c r="AI44" s="140" t="str">
        <f t="shared" si="14"/>
        <v/>
      </c>
      <c r="AJ44" s="141" t="str">
        <f t="shared" si="15"/>
        <v/>
      </c>
      <c r="AK44" s="92"/>
      <c r="AL44" s="135" t="str">
        <f>IF(ABS(SUM(O44:P44))&gt;Trigger,"Note ","")</f>
        <v/>
      </c>
      <c r="AM44" s="136" t="str">
        <f>IF(AL44="Note ",MAX(AM$7:AM43)+1,"")</f>
        <v/>
      </c>
      <c r="AN44" s="92"/>
    </row>
    <row r="45" spans="1:40" ht="15.75" customHeight="1">
      <c r="A45" s="218" t="s">
        <v>113</v>
      </c>
      <c r="B45" s="219"/>
      <c r="C45" s="138"/>
      <c r="D45" s="220">
        <v>-225.24049000000051</v>
      </c>
      <c r="E45" s="195"/>
      <c r="F45" s="220">
        <v>-895.36403010000004</v>
      </c>
      <c r="G45" s="196"/>
      <c r="H45" s="221">
        <f t="shared" si="0"/>
        <v>670.12354009999956</v>
      </c>
      <c r="I45" s="221">
        <f t="shared" si="1"/>
        <v>670.12354009999956</v>
      </c>
      <c r="J45" s="212" t="str">
        <f t="shared" si="2"/>
        <v/>
      </c>
      <c r="K45" s="212">
        <f t="shared" si="3"/>
        <v>670</v>
      </c>
      <c r="L45" s="222" t="str">
        <f t="shared" si="4"/>
        <v/>
      </c>
      <c r="M45" s="223" t="str">
        <f t="shared" si="5"/>
        <v>█████ 670</v>
      </c>
      <c r="N45" s="157">
        <f t="shared" si="24"/>
        <v>74.843696817388988</v>
      </c>
      <c r="O45" s="157" t="str">
        <f t="shared" si="18"/>
        <v/>
      </c>
      <c r="P45" s="158">
        <f>IF(N45="","",IF(N45&gt;100,100,IF(N45&gt;1,ROUND(N45,0),"")))</f>
        <v>75</v>
      </c>
      <c r="Q45" s="130"/>
      <c r="R45" s="224" t="str">
        <f t="shared" si="8"/>
        <v/>
      </c>
      <c r="S45" s="223" t="str">
        <f t="shared" si="9"/>
        <v>---- 75%</v>
      </c>
      <c r="T45" s="183"/>
      <c r="U45" s="138"/>
      <c r="V45" s="220">
        <v>-817.64959999999803</v>
      </c>
      <c r="W45" s="131"/>
      <c r="X45" s="220">
        <v>-2828.4472331999923</v>
      </c>
      <c r="Y45" s="132"/>
      <c r="Z45" s="221">
        <f t="shared" si="10"/>
        <v>2010.7976331999944</v>
      </c>
      <c r="AA45" s="164" t="str">
        <f t="shared" si="16"/>
        <v/>
      </c>
      <c r="AB45" s="165">
        <f t="shared" si="17"/>
        <v>2011</v>
      </c>
      <c r="AC45" s="159" t="str">
        <f t="shared" si="11"/>
        <v/>
      </c>
      <c r="AD45" s="156" t="str">
        <f t="shared" si="12"/>
        <v>████ 2011</v>
      </c>
      <c r="AE45" s="132"/>
      <c r="AF45" s="157">
        <f>IF(X45=0,"",IF(X45&lt;0,(-(Z45/ABS(X45)-1)*100),(ABS(V45)/ABS(X45)-1)*100))</f>
        <v>28.90807332031935</v>
      </c>
      <c r="AG45" s="157" t="str">
        <f t="shared" si="20"/>
        <v/>
      </c>
      <c r="AH45" s="158">
        <f t="shared" si="21"/>
        <v>29</v>
      </c>
      <c r="AI45" s="224" t="str">
        <f t="shared" si="14"/>
        <v/>
      </c>
      <c r="AJ45" s="223" t="str">
        <f t="shared" si="15"/>
        <v>- 29%</v>
      </c>
      <c r="AK45" s="92"/>
      <c r="AL45" s="135"/>
      <c r="AM45" s="136" t="str">
        <f>IF(AL45="Note ",MAX(AM$7:AM44)+1,"")</f>
        <v/>
      </c>
      <c r="AN45" s="92"/>
    </row>
    <row r="46" spans="1:40">
      <c r="G46" s="225"/>
      <c r="AA46" s="92"/>
      <c r="AB46" s="226" t="str">
        <f t="shared" si="17"/>
        <v/>
      </c>
    </row>
  </sheetData>
  <mergeCells count="8">
    <mergeCell ref="AO3:AR3"/>
    <mergeCell ref="AS3:AV3"/>
    <mergeCell ref="D4:S4"/>
    <mergeCell ref="V4:AJ4"/>
    <mergeCell ref="L5:M5"/>
    <mergeCell ref="R5:S5"/>
    <mergeCell ref="AC5:AD5"/>
    <mergeCell ref="AI5:AJ5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30"/>
  <sheetViews>
    <sheetView zoomScale="120" zoomScaleNormal="120" zoomScalePageLayoutView="120" workbookViewId="0">
      <selection activeCell="C26" sqref="C26"/>
    </sheetView>
  </sheetViews>
  <sheetFormatPr baseColWidth="10" defaultRowHeight="14" x14ac:dyDescent="0"/>
  <cols>
    <col min="1" max="2" width="3.33203125" customWidth="1"/>
    <col min="3" max="3" width="40.6640625" customWidth="1"/>
    <col min="4" max="5" width="0.83203125" customWidth="1"/>
    <col min="6" max="6" width="12.6640625" customWidth="1"/>
    <col min="7" max="7" width="0.83203125" customWidth="1"/>
    <col min="8" max="8" width="12.6640625" customWidth="1"/>
    <col min="9" max="9" width="0.83203125" customWidth="1"/>
    <col min="10" max="10" width="12.6640625" customWidth="1"/>
    <col min="11" max="11" width="0.83203125" customWidth="1"/>
    <col min="12" max="12" width="12.6640625" customWidth="1"/>
    <col min="13" max="14" width="0.83203125" customWidth="1"/>
    <col min="15" max="15" width="12.6640625" customWidth="1"/>
    <col min="16" max="16" width="0.83203125" customWidth="1"/>
    <col min="17" max="17" width="12.6640625" customWidth="1"/>
    <col min="18" max="18" width="0.83203125" customWidth="1"/>
    <col min="19" max="19" width="12.6640625" customWidth="1"/>
    <col min="20" max="20" width="0.83203125" customWidth="1"/>
    <col min="21" max="21" width="12.6640625" customWidth="1"/>
    <col min="22" max="22" width="2" customWidth="1"/>
    <col min="23" max="23" width="3.33203125" customWidth="1"/>
  </cols>
  <sheetData>
    <row r="1" spans="1:25">
      <c r="A1" s="4"/>
      <c r="B1" s="4"/>
      <c r="C1" s="4" t="s">
        <v>125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>
      <c r="A3" s="4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9"/>
      <c r="X3" s="4"/>
      <c r="Y3" s="4"/>
    </row>
    <row r="4" spans="1:25" ht="18">
      <c r="A4" s="4"/>
      <c r="B4" s="4"/>
      <c r="C4" s="66" t="s">
        <v>28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8">
      <c r="A5" s="4"/>
      <c r="B5" s="4"/>
      <c r="C5" s="66" t="s">
        <v>29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6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6" customHeight="1">
      <c r="A7" s="4"/>
      <c r="B7" s="4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4"/>
      <c r="W7" s="4"/>
      <c r="X7" s="4"/>
      <c r="Y7" s="4"/>
    </row>
    <row r="8" spans="1:25" ht="15" customHeight="1">
      <c r="A8" s="4"/>
      <c r="B8" s="4"/>
      <c r="C8" s="236" t="s">
        <v>124</v>
      </c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4"/>
      <c r="W8" s="4"/>
      <c r="X8" s="4"/>
      <c r="Y8" s="4"/>
    </row>
    <row r="9" spans="1:25" ht="11" customHeight="1">
      <c r="A9" s="4"/>
      <c r="B9" s="4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7"/>
      <c r="N9" s="237"/>
      <c r="O9" s="237"/>
      <c r="P9" s="237"/>
      <c r="Q9" s="237"/>
      <c r="R9" s="237"/>
      <c r="S9" s="237"/>
      <c r="T9" s="237"/>
      <c r="U9" s="237"/>
      <c r="V9" s="4"/>
      <c r="W9" s="4"/>
      <c r="X9" s="4"/>
      <c r="Y9" s="4"/>
    </row>
    <row r="10" spans="1:25" ht="18">
      <c r="A10" s="4"/>
      <c r="B10" s="4"/>
      <c r="C10" s="238"/>
      <c r="D10" s="66"/>
      <c r="E10" s="239"/>
      <c r="F10" s="269" t="s">
        <v>10</v>
      </c>
      <c r="G10" s="269"/>
      <c r="H10" s="269"/>
      <c r="I10" s="269"/>
      <c r="J10" s="269"/>
      <c r="K10" s="269"/>
      <c r="L10" s="269"/>
      <c r="M10" s="66"/>
      <c r="N10" s="239"/>
      <c r="O10" s="269" t="s">
        <v>119</v>
      </c>
      <c r="P10" s="269"/>
      <c r="Q10" s="269"/>
      <c r="R10" s="269"/>
      <c r="S10" s="269"/>
      <c r="T10" s="269"/>
      <c r="U10" s="269"/>
      <c r="V10" s="4"/>
      <c r="W10" s="4"/>
      <c r="X10" s="4"/>
      <c r="Y10" s="4"/>
    </row>
    <row r="11" spans="1:25" ht="19" thickBot="1">
      <c r="A11" s="4"/>
      <c r="B11" s="4"/>
      <c r="C11" s="240" t="s">
        <v>74</v>
      </c>
      <c r="D11" s="241"/>
      <c r="E11" s="242"/>
      <c r="F11" s="243" t="s">
        <v>4</v>
      </c>
      <c r="G11" s="244"/>
      <c r="H11" s="245" t="s">
        <v>5</v>
      </c>
      <c r="I11" s="66"/>
      <c r="J11" s="246" t="s">
        <v>75</v>
      </c>
      <c r="K11" s="247"/>
      <c r="L11" s="248" t="s">
        <v>36</v>
      </c>
      <c r="M11" s="241"/>
      <c r="N11" s="242"/>
      <c r="O11" s="243" t="s">
        <v>4</v>
      </c>
      <c r="P11" s="244"/>
      <c r="Q11" s="245" t="s">
        <v>5</v>
      </c>
      <c r="R11" s="66"/>
      <c r="S11" s="246" t="s">
        <v>75</v>
      </c>
      <c r="T11" s="247"/>
      <c r="U11" s="248" t="s">
        <v>36</v>
      </c>
      <c r="V11" s="4"/>
      <c r="W11" s="4"/>
      <c r="X11" s="4"/>
      <c r="Y11" s="4"/>
    </row>
    <row r="12" spans="1:25" ht="19" thickTop="1">
      <c r="A12" s="4"/>
      <c r="B12" s="4"/>
      <c r="C12" s="66"/>
      <c r="D12" s="66"/>
      <c r="E12" s="239"/>
      <c r="F12" s="66"/>
      <c r="G12" s="66"/>
      <c r="H12" s="66"/>
      <c r="I12" s="66"/>
      <c r="J12" s="66"/>
      <c r="K12" s="66"/>
      <c r="L12" s="66"/>
      <c r="M12" s="66"/>
      <c r="N12" s="239"/>
      <c r="O12" s="66"/>
      <c r="P12" s="66"/>
      <c r="Q12" s="66"/>
      <c r="R12" s="66"/>
      <c r="S12" s="66"/>
      <c r="T12" s="66"/>
      <c r="U12" s="66"/>
      <c r="V12" s="4"/>
      <c r="W12" s="4"/>
      <c r="X12" s="4"/>
      <c r="Y12" s="4"/>
    </row>
    <row r="13" spans="1:25" s="256" customFormat="1" ht="25" customHeight="1">
      <c r="A13" s="249"/>
      <c r="B13" s="249"/>
      <c r="C13" s="250" t="s">
        <v>120</v>
      </c>
      <c r="D13" s="251"/>
      <c r="E13" s="252"/>
      <c r="F13" s="253">
        <v>1000</v>
      </c>
      <c r="G13" s="254"/>
      <c r="H13" s="253">
        <v>8000</v>
      </c>
      <c r="I13" s="254"/>
      <c r="J13" s="253">
        <f>F13-H13</f>
        <v>-7000</v>
      </c>
      <c r="K13" s="251"/>
      <c r="L13" s="255">
        <f>F13/H13-1</f>
        <v>-0.875</v>
      </c>
      <c r="M13" s="251"/>
      <c r="N13" s="252"/>
      <c r="O13" s="253">
        <v>1000</v>
      </c>
      <c r="P13" s="254"/>
      <c r="Q13" s="253">
        <v>8000</v>
      </c>
      <c r="R13" s="254"/>
      <c r="S13" s="253">
        <f>O13-Q13</f>
        <v>-7000</v>
      </c>
      <c r="T13" s="251"/>
      <c r="U13" s="255">
        <f>O13/Q13-1</f>
        <v>-0.875</v>
      </c>
      <c r="V13" s="249"/>
      <c r="W13" s="249"/>
      <c r="X13" s="249"/>
      <c r="Y13" s="249"/>
    </row>
    <row r="14" spans="1:25" s="256" customFormat="1" ht="25" customHeight="1">
      <c r="A14" s="249"/>
      <c r="B14" s="249"/>
      <c r="C14" s="257" t="s">
        <v>121</v>
      </c>
      <c r="D14" s="251"/>
      <c r="E14" s="252"/>
      <c r="F14" s="258">
        <v>1000</v>
      </c>
      <c r="G14" s="254"/>
      <c r="H14" s="258">
        <v>8000</v>
      </c>
      <c r="I14" s="254"/>
      <c r="J14" s="258">
        <f>F14-H14</f>
        <v>-7000</v>
      </c>
      <c r="K14" s="251"/>
      <c r="L14" s="259">
        <f>F14/H14-1</f>
        <v>-0.875</v>
      </c>
      <c r="M14" s="251"/>
      <c r="N14" s="252"/>
      <c r="O14" s="258">
        <v>1000</v>
      </c>
      <c r="P14" s="254"/>
      <c r="Q14" s="258">
        <v>8000</v>
      </c>
      <c r="R14" s="254"/>
      <c r="S14" s="258">
        <f>O14-Q14</f>
        <v>-7000</v>
      </c>
      <c r="T14" s="251"/>
      <c r="U14" s="259">
        <f>O14/Q14-1</f>
        <v>-0.875</v>
      </c>
      <c r="V14" s="249"/>
      <c r="W14" s="249"/>
      <c r="X14" s="249"/>
      <c r="Y14" s="249"/>
    </row>
    <row r="15" spans="1:25" s="256" customFormat="1" ht="25" customHeight="1">
      <c r="A15" s="249"/>
      <c r="B15" s="249"/>
      <c r="C15" s="257" t="s">
        <v>122</v>
      </c>
      <c r="D15" s="251"/>
      <c r="E15" s="252"/>
      <c r="F15" s="258">
        <v>1000</v>
      </c>
      <c r="G15" s="254"/>
      <c r="H15" s="258">
        <v>8000</v>
      </c>
      <c r="I15" s="254"/>
      <c r="J15" s="258">
        <f>F15-H15</f>
        <v>-7000</v>
      </c>
      <c r="K15" s="251"/>
      <c r="L15" s="259">
        <f>F15/H15-1</f>
        <v>-0.875</v>
      </c>
      <c r="M15" s="251"/>
      <c r="N15" s="252"/>
      <c r="O15" s="258">
        <v>1000</v>
      </c>
      <c r="P15" s="254"/>
      <c r="Q15" s="258">
        <v>8000</v>
      </c>
      <c r="R15" s="254"/>
      <c r="S15" s="258">
        <f>O15-Q15</f>
        <v>-7000</v>
      </c>
      <c r="T15" s="251"/>
      <c r="U15" s="259">
        <f>O15/Q15-1</f>
        <v>-0.875</v>
      </c>
      <c r="V15" s="249"/>
      <c r="W15" s="249"/>
      <c r="X15" s="249"/>
      <c r="Y15" s="249"/>
    </row>
    <row r="16" spans="1:25" s="256" customFormat="1" ht="25" customHeight="1">
      <c r="A16" s="249"/>
      <c r="B16" s="249"/>
      <c r="C16" s="257" t="s">
        <v>123</v>
      </c>
      <c r="D16" s="251"/>
      <c r="E16" s="252"/>
      <c r="F16" s="258">
        <v>1000</v>
      </c>
      <c r="G16" s="254"/>
      <c r="H16" s="258">
        <v>8000</v>
      </c>
      <c r="I16" s="254"/>
      <c r="J16" s="258">
        <f>F16-H16</f>
        <v>-7000</v>
      </c>
      <c r="K16" s="251"/>
      <c r="L16" s="259">
        <f>F16/H16-1</f>
        <v>-0.875</v>
      </c>
      <c r="M16" s="251"/>
      <c r="N16" s="252"/>
      <c r="O16" s="258">
        <v>1000</v>
      </c>
      <c r="P16" s="254"/>
      <c r="Q16" s="258">
        <v>8000</v>
      </c>
      <c r="R16" s="254"/>
      <c r="S16" s="258">
        <f>O16-Q16</f>
        <v>-7000</v>
      </c>
      <c r="T16" s="251"/>
      <c r="U16" s="259">
        <f>O16/Q16-1</f>
        <v>-0.875</v>
      </c>
      <c r="V16" s="249"/>
      <c r="W16" s="249"/>
      <c r="X16" s="249"/>
      <c r="Y16" s="249"/>
    </row>
    <row r="17" spans="1:27" ht="25" customHeight="1">
      <c r="A17" s="4"/>
      <c r="B17" s="4"/>
      <c r="C17" s="4"/>
      <c r="D17" s="4"/>
      <c r="E17" s="235"/>
      <c r="F17" s="4"/>
      <c r="G17" s="4"/>
      <c r="H17" s="4"/>
      <c r="I17" s="4"/>
      <c r="J17" s="4"/>
      <c r="K17" s="4"/>
      <c r="L17" s="4"/>
      <c r="M17" s="4"/>
      <c r="N17" s="23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7" ht="25" customHeight="1">
      <c r="A18" s="4"/>
      <c r="B18" s="4"/>
      <c r="C18" s="69"/>
      <c r="D18" s="4"/>
      <c r="E18" s="235"/>
      <c r="F18" s="4"/>
      <c r="G18" s="4"/>
      <c r="H18" s="4"/>
      <c r="I18" s="4"/>
      <c r="J18" s="4"/>
      <c r="K18" s="4"/>
      <c r="L18" s="4"/>
      <c r="M18" s="4"/>
      <c r="N18" s="23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7" ht="25" customHeight="1">
      <c r="A19" s="4"/>
      <c r="B19" s="4"/>
      <c r="C19" s="4"/>
      <c r="D19" s="4"/>
      <c r="E19" s="235"/>
      <c r="F19" s="4"/>
      <c r="G19" s="4"/>
      <c r="H19" s="4"/>
      <c r="I19" s="4"/>
      <c r="J19" s="4"/>
      <c r="K19" s="4"/>
      <c r="L19" s="4"/>
      <c r="M19" s="4"/>
      <c r="N19" s="23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7" ht="25" customHeight="1">
      <c r="A20" s="4"/>
      <c r="B20" s="4"/>
      <c r="C20" s="4"/>
      <c r="D20" s="4"/>
      <c r="E20" s="235"/>
      <c r="F20" s="4"/>
      <c r="G20" s="4"/>
      <c r="H20" s="4"/>
      <c r="I20" s="4"/>
      <c r="J20" s="4"/>
      <c r="K20" s="4"/>
      <c r="L20" s="4"/>
      <c r="M20" s="4"/>
      <c r="N20" s="23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7" ht="25" customHeight="1">
      <c r="A21" s="4"/>
      <c r="B21" s="4"/>
      <c r="C21" s="69"/>
      <c r="D21" s="4"/>
      <c r="E21" s="235"/>
      <c r="F21" s="4"/>
      <c r="G21" s="4"/>
      <c r="H21" s="4"/>
      <c r="I21" s="4"/>
      <c r="J21" s="4"/>
      <c r="K21" s="4"/>
      <c r="L21" s="4"/>
      <c r="M21" s="4"/>
      <c r="N21" s="235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7" ht="25" customHeight="1">
      <c r="A22" s="4"/>
      <c r="B22" s="4"/>
      <c r="C22" s="6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AA22" s="71"/>
    </row>
    <row r="23" spans="1:27" ht="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AA23" s="71"/>
    </row>
    <row r="24" spans="1:27" ht="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7" ht="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7" ht="10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7">
      <c r="A30" s="4"/>
      <c r="B30" s="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9"/>
      <c r="X30" s="4"/>
      <c r="Y30" s="4"/>
    </row>
  </sheetData>
  <mergeCells count="2">
    <mergeCell ref="F10:L10"/>
    <mergeCell ref="O10:U10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27"/>
  <sheetViews>
    <sheetView workbookViewId="0">
      <selection activeCell="G16" sqref="G16"/>
    </sheetView>
  </sheetViews>
  <sheetFormatPr baseColWidth="10" defaultRowHeight="14" x14ac:dyDescent="0"/>
  <cols>
    <col min="3" max="3" width="13.83203125" customWidth="1"/>
  </cols>
  <sheetData>
    <row r="4" spans="2:20">
      <c r="C4" s="1"/>
      <c r="D4" s="1"/>
      <c r="E4" s="1"/>
      <c r="F4" s="1"/>
      <c r="G4" s="1" t="s">
        <v>35</v>
      </c>
      <c r="H4" s="1" t="s">
        <v>34</v>
      </c>
      <c r="I4" s="1" t="s">
        <v>33</v>
      </c>
      <c r="J4" s="1" t="s">
        <v>32</v>
      </c>
      <c r="K4" s="1" t="s">
        <v>31</v>
      </c>
      <c r="L4" s="1" t="s">
        <v>30</v>
      </c>
    </row>
    <row r="5" spans="2:20"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2:20">
      <c r="B6" s="1"/>
      <c r="C6" s="4"/>
      <c r="D6" s="2"/>
      <c r="E6" s="3"/>
      <c r="F6" s="5"/>
      <c r="G6" s="6"/>
      <c r="H6" s="7"/>
      <c r="I6" s="39"/>
      <c r="J6" s="40"/>
      <c r="K6" s="41"/>
      <c r="L6" s="42"/>
    </row>
    <row r="8" spans="2:20">
      <c r="B8" s="1">
        <v>2</v>
      </c>
      <c r="C8" s="10"/>
      <c r="D8" s="13"/>
      <c r="E8" s="18"/>
      <c r="F8" s="23"/>
      <c r="G8" s="29"/>
      <c r="H8" s="33"/>
      <c r="I8" s="43"/>
      <c r="J8" s="47"/>
      <c r="K8" s="52"/>
      <c r="L8" s="57"/>
      <c r="Q8" s="1"/>
      <c r="R8" s="1"/>
      <c r="S8" s="1"/>
      <c r="T8" s="1"/>
    </row>
    <row r="9" spans="2:20">
      <c r="B9" s="1">
        <v>3</v>
      </c>
      <c r="C9" s="11"/>
      <c r="D9" s="14"/>
      <c r="E9" s="19"/>
      <c r="F9" s="25"/>
      <c r="G9" s="30"/>
      <c r="H9" s="34"/>
      <c r="I9" s="35"/>
      <c r="J9" s="48"/>
      <c r="K9" s="53"/>
      <c r="L9" s="58"/>
    </row>
    <row r="10" spans="2:20">
      <c r="B10" s="1">
        <v>4</v>
      </c>
      <c r="C10" s="12"/>
      <c r="D10" s="15"/>
      <c r="E10" s="20"/>
      <c r="F10" s="24"/>
      <c r="G10" s="26"/>
      <c r="H10" s="36"/>
      <c r="I10" s="44"/>
      <c r="J10" s="49"/>
      <c r="K10" s="54"/>
      <c r="L10" s="59"/>
    </row>
    <row r="11" spans="2:20">
      <c r="B11" s="1">
        <v>5</v>
      </c>
      <c r="C11" s="8"/>
      <c r="D11" s="16"/>
      <c r="E11" s="21"/>
      <c r="F11" s="27"/>
      <c r="G11" s="31"/>
      <c r="H11" s="37"/>
      <c r="I11" s="45"/>
      <c r="J11" s="50"/>
      <c r="K11" s="55"/>
      <c r="L11" s="60"/>
    </row>
    <row r="12" spans="2:20">
      <c r="B12" s="1">
        <v>6</v>
      </c>
      <c r="C12" s="9"/>
      <c r="D12" s="17"/>
      <c r="E12" s="22"/>
      <c r="F12" s="28"/>
      <c r="G12" s="32"/>
      <c r="H12" s="38"/>
      <c r="I12" s="46"/>
      <c r="J12" s="51"/>
      <c r="K12" s="56"/>
      <c r="L12" s="61"/>
    </row>
    <row r="18" spans="3:8">
      <c r="C18" s="62" t="s">
        <v>8</v>
      </c>
      <c r="E18" s="1" t="s">
        <v>0</v>
      </c>
      <c r="F18" s="1" t="s">
        <v>1</v>
      </c>
      <c r="G18" s="1" t="s">
        <v>2</v>
      </c>
      <c r="H18" s="1" t="s">
        <v>3</v>
      </c>
    </row>
    <row r="20" spans="3:8">
      <c r="C20" s="62" t="s">
        <v>9</v>
      </c>
      <c r="E20" s="1" t="s">
        <v>4</v>
      </c>
      <c r="F20" s="1" t="s">
        <v>5</v>
      </c>
      <c r="G20" s="1" t="s">
        <v>6</v>
      </c>
      <c r="H20" s="1" t="s">
        <v>7</v>
      </c>
    </row>
    <row r="22" spans="3:8">
      <c r="C22" t="s">
        <v>22</v>
      </c>
    </row>
    <row r="24" spans="3:8">
      <c r="C24" t="s">
        <v>23</v>
      </c>
      <c r="E24" s="6"/>
      <c r="F24" s="7"/>
      <c r="G24" s="42"/>
      <c r="H24" s="41"/>
    </row>
    <row r="25" spans="3:8" ht="15" thickBot="1"/>
    <row r="26" spans="3:8" ht="16" thickTop="1" thickBot="1">
      <c r="C26" t="s">
        <v>24</v>
      </c>
      <c r="E26" s="2"/>
      <c r="F26" s="12"/>
      <c r="G26" s="233"/>
      <c r="H26" s="234"/>
    </row>
    <row r="27" spans="3:8" ht="15" thickTop="1"/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Graph_12 months</vt:lpstr>
      <vt:lpstr>Graph_3months</vt:lpstr>
      <vt:lpstr>Table - P&amp;L</vt:lpstr>
      <vt:lpstr>Table-PP</vt:lpstr>
      <vt:lpstr>Definitions</vt:lpstr>
    </vt:vector>
  </TitlesOfParts>
  <Company>***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Zumkley, Sven</dc:creator>
  <cp:lastModifiedBy>Sven Zumkley</cp:lastModifiedBy>
  <cp:lastPrinted>2015-01-06T20:43:41Z</cp:lastPrinted>
  <dcterms:created xsi:type="dcterms:W3CDTF">2014-12-12T22:07:56Z</dcterms:created>
  <dcterms:modified xsi:type="dcterms:W3CDTF">2015-12-27T15:36:38Z</dcterms:modified>
</cp:coreProperties>
</file>